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Corporate Services\Admin\Forms &amp; Templates\Expense Forms\"/>
    </mc:Choice>
  </mc:AlternateContent>
  <xr:revisionPtr revIDLastSave="0" documentId="13_ncr:1_{2FF63B5B-90AC-4EC0-BC7C-9D3441F90419}" xr6:coauthVersionLast="47" xr6:coauthVersionMax="47" xr10:uidLastSave="{00000000-0000-0000-0000-000000000000}"/>
  <bookViews>
    <workbookView xWindow="-14400" yWindow="-16320" windowWidth="29040" windowHeight="15840" xr2:uid="{00000000-000D-0000-FFFF-FFFF00000000}"/>
  </bookViews>
  <sheets>
    <sheet name="Form1" sheetId="1" r:id="rId1"/>
    <sheet name="Form2" sheetId="15" r:id="rId2"/>
    <sheet name="Guide" sheetId="18" r:id="rId3"/>
    <sheet name="Example" sheetId="19" r:id="rId4"/>
    <sheet name="Version" sheetId="12" r:id="rId5"/>
    <sheet name="Lists" sheetId="6" state="hidden" r:id="rId6"/>
    <sheet name="Rates-Exp" sheetId="5" state="hidden" r:id="rId7"/>
    <sheet name="Rates-Time" sheetId="8" state="hidden" r:id="rId8"/>
  </sheets>
  <definedNames>
    <definedName name="ACTIVITY">Lists!$D$2:$D$8</definedName>
    <definedName name="Department">Lists!$F$2:$F$14</definedName>
    <definedName name="_xlnm.Print_Area" localSheetId="3">Example!$A$1:$AP$54</definedName>
    <definedName name="_xlnm.Print_Area" localSheetId="0">Form1!$A$1:$AP$54</definedName>
    <definedName name="_xlnm.Print_Area" localSheetId="1">Form2!$A$1:$AH$58</definedName>
    <definedName name="PURPOSE">Lists!$I$2:$I$100</definedName>
    <definedName name="Staff_Activity">Lists!$A$2:$A$12</definedName>
    <definedName name="TIME">'Rates-Time'!$A$16:$A$112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15" l="1"/>
  <c r="AH9" i="15"/>
  <c r="AG10" i="15"/>
  <c r="AH10" i="15"/>
  <c r="AG11" i="15"/>
  <c r="AH11" i="15"/>
  <c r="AG12" i="15"/>
  <c r="AU12" i="15" s="1"/>
  <c r="AH12" i="15"/>
  <c r="AG13" i="15"/>
  <c r="AH13" i="15"/>
  <c r="AG14" i="15"/>
  <c r="AH14" i="15"/>
  <c r="AG15" i="15"/>
  <c r="AH15" i="15"/>
  <c r="AG16" i="15"/>
  <c r="AU16" i="15" s="1"/>
  <c r="AH16" i="15"/>
  <c r="AG17" i="15"/>
  <c r="AH17" i="15"/>
  <c r="AG18" i="15"/>
  <c r="AH18" i="15"/>
  <c r="AG19" i="15"/>
  <c r="AH19" i="15"/>
  <c r="AG20" i="15"/>
  <c r="AU20" i="15" s="1"/>
  <c r="AH20" i="15"/>
  <c r="AG21" i="15"/>
  <c r="AH21" i="15"/>
  <c r="AG22" i="15"/>
  <c r="AH22" i="15"/>
  <c r="AG23" i="15"/>
  <c r="AH23" i="15"/>
  <c r="AG24" i="15"/>
  <c r="AU24" i="15" s="1"/>
  <c r="AH24" i="15"/>
  <c r="AG25" i="15"/>
  <c r="AH25" i="15"/>
  <c r="AG26" i="15"/>
  <c r="AH26" i="15"/>
  <c r="AG27" i="15"/>
  <c r="AH27" i="15"/>
  <c r="AG28" i="15"/>
  <c r="AU28" i="15" s="1"/>
  <c r="AH28" i="15"/>
  <c r="AG29" i="15"/>
  <c r="AH29" i="15"/>
  <c r="AG30" i="15"/>
  <c r="AH30" i="15"/>
  <c r="AG31" i="15"/>
  <c r="AH31" i="15"/>
  <c r="AG32" i="15"/>
  <c r="AU32" i="15" s="1"/>
  <c r="AH32" i="15"/>
  <c r="AG33" i="15"/>
  <c r="AH33" i="15"/>
  <c r="AG34" i="15"/>
  <c r="AH34" i="15"/>
  <c r="AG35" i="15"/>
  <c r="AH35" i="15"/>
  <c r="AG36" i="15"/>
  <c r="AU36" i="15" s="1"/>
  <c r="AH36" i="15"/>
  <c r="AG37" i="15"/>
  <c r="AH37" i="15"/>
  <c r="AG38" i="15"/>
  <c r="AH38" i="15"/>
  <c r="AG39" i="15"/>
  <c r="AH39" i="15"/>
  <c r="AG40" i="15"/>
  <c r="AU40" i="15" s="1"/>
  <c r="AH40" i="15"/>
  <c r="AG41" i="15"/>
  <c r="AH41" i="15"/>
  <c r="AG42" i="15"/>
  <c r="AH42" i="15"/>
  <c r="AG43" i="15"/>
  <c r="AH43" i="15"/>
  <c r="AG44" i="15"/>
  <c r="AU44" i="15" s="1"/>
  <c r="AH44" i="15"/>
  <c r="AG45" i="15"/>
  <c r="AH45" i="15"/>
  <c r="AG46" i="15"/>
  <c r="AH46" i="15"/>
  <c r="AG47" i="15"/>
  <c r="AH47" i="15"/>
  <c r="AG48" i="15"/>
  <c r="AU48" i="15" s="1"/>
  <c r="AH48" i="15"/>
  <c r="AG49" i="15"/>
  <c r="AH49" i="15"/>
  <c r="AG50" i="15"/>
  <c r="AH50" i="15"/>
  <c r="AG51" i="15"/>
  <c r="AH51" i="15"/>
  <c r="AG52" i="15"/>
  <c r="AU52" i="15" s="1"/>
  <c r="AH52" i="15"/>
  <c r="AG53" i="15"/>
  <c r="AH53" i="15"/>
  <c r="AG54" i="15"/>
  <c r="AU54" i="15" s="1"/>
  <c r="AH54" i="15"/>
  <c r="AG55" i="15"/>
  <c r="AH55" i="15"/>
  <c r="AG56" i="15"/>
  <c r="AU56" i="15" s="1"/>
  <c r="AH56" i="15"/>
  <c r="AG57" i="15"/>
  <c r="AH57" i="15"/>
  <c r="AI9" i="15"/>
  <c r="AJ9" i="15"/>
  <c r="AK9" i="15"/>
  <c r="AL9" i="15"/>
  <c r="AM9" i="15"/>
  <c r="AN9" i="15"/>
  <c r="AO9" i="15"/>
  <c r="AP9" i="15"/>
  <c r="AQ9" i="15"/>
  <c r="AR9" i="15"/>
  <c r="AS9" i="15"/>
  <c r="AT9" i="15"/>
  <c r="AU9" i="15"/>
  <c r="AY9" i="15" s="1"/>
  <c r="AI10" i="15"/>
  <c r="AJ10" i="15"/>
  <c r="AK10" i="15"/>
  <c r="AL10" i="15"/>
  <c r="AM10" i="15"/>
  <c r="AN10" i="15"/>
  <c r="AO10" i="15"/>
  <c r="AP10" i="15"/>
  <c r="AQ10" i="15"/>
  <c r="AR10" i="15"/>
  <c r="AS10" i="15"/>
  <c r="AT10" i="15"/>
  <c r="AU10" i="15"/>
  <c r="AY10" i="15" s="1"/>
  <c r="AW10" i="15"/>
  <c r="AI11" i="15"/>
  <c r="AJ11" i="15"/>
  <c r="AK11" i="15"/>
  <c r="AL11" i="15"/>
  <c r="AM11" i="15"/>
  <c r="AN11" i="15"/>
  <c r="AO11" i="15"/>
  <c r="AP11" i="15"/>
  <c r="AQ11" i="15"/>
  <c r="AR11" i="15"/>
  <c r="AS11" i="15"/>
  <c r="AT11" i="15"/>
  <c r="AU11" i="15"/>
  <c r="AY11" i="15" s="1"/>
  <c r="AW11" i="15"/>
  <c r="AX11" i="15"/>
  <c r="AI12" i="15"/>
  <c r="AJ12" i="15"/>
  <c r="AK12" i="15"/>
  <c r="AL12" i="15"/>
  <c r="AM12" i="15"/>
  <c r="AN12" i="15"/>
  <c r="AO12" i="15"/>
  <c r="AP12" i="15"/>
  <c r="AQ12" i="15"/>
  <c r="AR12" i="15"/>
  <c r="AS12" i="15"/>
  <c r="AT12" i="15"/>
  <c r="AI13" i="15"/>
  <c r="AJ13" i="15"/>
  <c r="AK13" i="15"/>
  <c r="AL13" i="15"/>
  <c r="AM13" i="15"/>
  <c r="AN13" i="15"/>
  <c r="AO13" i="15"/>
  <c r="AP13" i="15"/>
  <c r="AQ13" i="15"/>
  <c r="AR13" i="15"/>
  <c r="AS13" i="15"/>
  <c r="AT13" i="15"/>
  <c r="AU13" i="15"/>
  <c r="AY13" i="15" s="1"/>
  <c r="AX13" i="15"/>
  <c r="AI14" i="15"/>
  <c r="AJ14" i="15"/>
  <c r="AK14" i="15"/>
  <c r="AL14" i="15"/>
  <c r="AM14" i="15"/>
  <c r="AN14" i="15"/>
  <c r="AO14" i="15"/>
  <c r="AP14" i="15"/>
  <c r="AQ14" i="15"/>
  <c r="AR14" i="15"/>
  <c r="AS14" i="15"/>
  <c r="AT14" i="15"/>
  <c r="AU14" i="15"/>
  <c r="AY14" i="15" s="1"/>
  <c r="AW14" i="15"/>
  <c r="AX14" i="15"/>
  <c r="AI15" i="15"/>
  <c r="AJ15" i="15"/>
  <c r="AK15" i="15"/>
  <c r="AL15" i="15"/>
  <c r="AM15" i="15"/>
  <c r="AN15" i="15"/>
  <c r="AO15" i="15"/>
  <c r="AP15" i="15"/>
  <c r="AQ15" i="15"/>
  <c r="AR15" i="15"/>
  <c r="AS15" i="15"/>
  <c r="AT15" i="15"/>
  <c r="AU15" i="15"/>
  <c r="AY15" i="15" s="1"/>
  <c r="AI16" i="15"/>
  <c r="AJ16" i="15"/>
  <c r="AK16" i="15"/>
  <c r="AL16" i="15"/>
  <c r="AM16" i="15"/>
  <c r="AN16" i="15"/>
  <c r="AO16" i="15"/>
  <c r="AP16" i="15"/>
  <c r="AQ16" i="15"/>
  <c r="AR16" i="15"/>
  <c r="AS16" i="15"/>
  <c r="AT16" i="15"/>
  <c r="AI17" i="15"/>
  <c r="AJ17" i="15"/>
  <c r="AK17" i="15"/>
  <c r="AL17" i="15"/>
  <c r="AM17" i="15"/>
  <c r="AN17" i="15"/>
  <c r="AO17" i="15"/>
  <c r="AP17" i="15"/>
  <c r="AQ17" i="15"/>
  <c r="AR17" i="15"/>
  <c r="AS17" i="15"/>
  <c r="AT17" i="15"/>
  <c r="AU17" i="15"/>
  <c r="AY17" i="15" s="1"/>
  <c r="AI18" i="15"/>
  <c r="AJ18" i="15"/>
  <c r="AK18" i="15"/>
  <c r="AL18" i="15"/>
  <c r="AM18" i="15"/>
  <c r="AN18" i="15"/>
  <c r="AO18" i="15"/>
  <c r="AP18" i="15"/>
  <c r="AQ18" i="15"/>
  <c r="AR18" i="15"/>
  <c r="AS18" i="15"/>
  <c r="AT18" i="15"/>
  <c r="AU18" i="15"/>
  <c r="AY18" i="15" s="1"/>
  <c r="AW18" i="15"/>
  <c r="AI19" i="15"/>
  <c r="AJ19" i="15"/>
  <c r="AK19" i="15"/>
  <c r="AL19" i="15"/>
  <c r="AM19" i="15"/>
  <c r="AN19" i="15"/>
  <c r="AO19" i="15"/>
  <c r="AP19" i="15"/>
  <c r="AQ19" i="15"/>
  <c r="AR19" i="15"/>
  <c r="AS19" i="15"/>
  <c r="AT19" i="15"/>
  <c r="AU19" i="15"/>
  <c r="AY19" i="15" s="1"/>
  <c r="AW19" i="15"/>
  <c r="AX19" i="15"/>
  <c r="AI20" i="15"/>
  <c r="AJ20" i="15"/>
  <c r="AK20" i="15"/>
  <c r="AL20" i="15"/>
  <c r="AM20" i="15"/>
  <c r="AN20" i="15"/>
  <c r="AO20" i="15"/>
  <c r="AP20" i="15"/>
  <c r="AQ20" i="15"/>
  <c r="AR20" i="15"/>
  <c r="AS20" i="15"/>
  <c r="AT20" i="15"/>
  <c r="AI21" i="15"/>
  <c r="AJ21" i="15"/>
  <c r="AK21" i="15"/>
  <c r="AL21" i="15"/>
  <c r="AM21" i="15"/>
  <c r="AN21" i="15"/>
  <c r="AO21" i="15"/>
  <c r="AP21" i="15"/>
  <c r="AQ21" i="15"/>
  <c r="AR21" i="15"/>
  <c r="AS21" i="15"/>
  <c r="AT21" i="15"/>
  <c r="AU21" i="15"/>
  <c r="AY21" i="15" s="1"/>
  <c r="AX21" i="15"/>
  <c r="AI22" i="15"/>
  <c r="AJ22" i="15"/>
  <c r="AK22" i="15"/>
  <c r="AL22" i="15"/>
  <c r="AM22" i="15"/>
  <c r="AN22" i="15"/>
  <c r="AO22" i="15"/>
  <c r="AP22" i="15"/>
  <c r="AQ22" i="15"/>
  <c r="AR22" i="15"/>
  <c r="AS22" i="15"/>
  <c r="AT22" i="15"/>
  <c r="AU22" i="15"/>
  <c r="AY22" i="15" s="1"/>
  <c r="AW22" i="15"/>
  <c r="AX22" i="15"/>
  <c r="AI23" i="15"/>
  <c r="AJ23" i="15"/>
  <c r="AK23" i="15"/>
  <c r="AL23" i="15"/>
  <c r="AM23" i="15"/>
  <c r="AN23" i="15"/>
  <c r="AO23" i="15"/>
  <c r="AP23" i="15"/>
  <c r="AQ23" i="15"/>
  <c r="AR23" i="15"/>
  <c r="AS23" i="15"/>
  <c r="AT23" i="15"/>
  <c r="AU23" i="15"/>
  <c r="AY23" i="15" s="1"/>
  <c r="AI24" i="15"/>
  <c r="AJ24" i="15"/>
  <c r="AK24" i="15"/>
  <c r="AL24" i="15"/>
  <c r="AM24" i="15"/>
  <c r="AN24" i="15"/>
  <c r="AO24" i="15"/>
  <c r="AP24" i="15"/>
  <c r="AQ24" i="15"/>
  <c r="AR24" i="15"/>
  <c r="AS24" i="15"/>
  <c r="AT24" i="15"/>
  <c r="AI25" i="15"/>
  <c r="AJ25" i="15"/>
  <c r="AK25" i="15"/>
  <c r="AL25" i="15"/>
  <c r="AM25" i="15"/>
  <c r="AN25" i="15"/>
  <c r="AO25" i="15"/>
  <c r="AP25" i="15"/>
  <c r="AQ25" i="15"/>
  <c r="AR25" i="15"/>
  <c r="AS25" i="15"/>
  <c r="AT25" i="15"/>
  <c r="AU25" i="15"/>
  <c r="AY25" i="15" s="1"/>
  <c r="AI26" i="15"/>
  <c r="AJ26" i="15"/>
  <c r="AK26" i="15"/>
  <c r="AL26" i="15"/>
  <c r="AM26" i="15"/>
  <c r="AN26" i="15"/>
  <c r="AO26" i="15"/>
  <c r="AP26" i="15"/>
  <c r="AQ26" i="15"/>
  <c r="AR26" i="15"/>
  <c r="AS26" i="15"/>
  <c r="AT26" i="15"/>
  <c r="AU26" i="15"/>
  <c r="AY26" i="15" s="1"/>
  <c r="AW26" i="15"/>
  <c r="AI27" i="15"/>
  <c r="AJ27" i="15"/>
  <c r="AK27" i="15"/>
  <c r="AL27" i="15"/>
  <c r="AM27" i="15"/>
  <c r="AN27" i="15"/>
  <c r="AO27" i="15"/>
  <c r="AP27" i="15"/>
  <c r="AQ27" i="15"/>
  <c r="AR27" i="15"/>
  <c r="AS27" i="15"/>
  <c r="AT27" i="15"/>
  <c r="AU27" i="15"/>
  <c r="AY27" i="15" s="1"/>
  <c r="AW27" i="15"/>
  <c r="AX27" i="15"/>
  <c r="AI28" i="15"/>
  <c r="AJ28" i="15"/>
  <c r="AK28" i="15"/>
  <c r="AL28" i="15"/>
  <c r="AM28" i="15"/>
  <c r="AN28" i="15"/>
  <c r="AO28" i="15"/>
  <c r="AP28" i="15"/>
  <c r="AQ28" i="15"/>
  <c r="AR28" i="15"/>
  <c r="AS28" i="15"/>
  <c r="AT28" i="15"/>
  <c r="AI29" i="15"/>
  <c r="AJ29" i="15"/>
  <c r="AK29" i="15"/>
  <c r="AL29" i="15"/>
  <c r="AM29" i="15"/>
  <c r="AN29" i="15"/>
  <c r="AO29" i="15"/>
  <c r="AP29" i="15"/>
  <c r="AQ29" i="15"/>
  <c r="AR29" i="15"/>
  <c r="AS29" i="15"/>
  <c r="AT29" i="15"/>
  <c r="AU29" i="15"/>
  <c r="AY29" i="15" s="1"/>
  <c r="AX29" i="15"/>
  <c r="AI30" i="15"/>
  <c r="AJ30" i="15"/>
  <c r="AK30" i="15"/>
  <c r="AL30" i="15"/>
  <c r="AM30" i="15"/>
  <c r="AN30" i="15"/>
  <c r="AO30" i="15"/>
  <c r="AP30" i="15"/>
  <c r="AQ30" i="15"/>
  <c r="AR30" i="15"/>
  <c r="AS30" i="15"/>
  <c r="AT30" i="15"/>
  <c r="AU30" i="15"/>
  <c r="AY30" i="15" s="1"/>
  <c r="AW30" i="15"/>
  <c r="AX30" i="15"/>
  <c r="AI31" i="15"/>
  <c r="AJ31" i="15"/>
  <c r="AK31" i="15"/>
  <c r="AL31" i="15"/>
  <c r="AM31" i="15"/>
  <c r="AN31" i="15"/>
  <c r="AO31" i="15"/>
  <c r="AP31" i="15"/>
  <c r="AQ31" i="15"/>
  <c r="AR31" i="15"/>
  <c r="AS31" i="15"/>
  <c r="AT31" i="15"/>
  <c r="AU31" i="15"/>
  <c r="AY31" i="15" s="1"/>
  <c r="AI32" i="15"/>
  <c r="AJ32" i="15"/>
  <c r="AK32" i="15"/>
  <c r="AL32" i="15"/>
  <c r="AM32" i="15"/>
  <c r="AN32" i="15"/>
  <c r="AO32" i="15"/>
  <c r="AP32" i="15"/>
  <c r="AQ32" i="15"/>
  <c r="AR32" i="15"/>
  <c r="AS32" i="15"/>
  <c r="AT32" i="15"/>
  <c r="AI33" i="15"/>
  <c r="AJ33" i="15"/>
  <c r="AK33" i="15"/>
  <c r="AL33" i="15"/>
  <c r="AM33" i="15"/>
  <c r="AN33" i="15"/>
  <c r="AO33" i="15"/>
  <c r="AP33" i="15"/>
  <c r="AQ33" i="15"/>
  <c r="AR33" i="15"/>
  <c r="AS33" i="15"/>
  <c r="AT33" i="15"/>
  <c r="AU33" i="15"/>
  <c r="AY33" i="15" s="1"/>
  <c r="AI34" i="15"/>
  <c r="AJ34" i="15"/>
  <c r="AK34" i="15"/>
  <c r="AL34" i="15"/>
  <c r="AM34" i="15"/>
  <c r="AN34" i="15"/>
  <c r="AO34" i="15"/>
  <c r="AP34" i="15"/>
  <c r="AQ34" i="15"/>
  <c r="AR34" i="15"/>
  <c r="AS34" i="15"/>
  <c r="AT34" i="15"/>
  <c r="AU34" i="15"/>
  <c r="AY34" i="15" s="1"/>
  <c r="AW34" i="15"/>
  <c r="AI35" i="15"/>
  <c r="AJ35" i="15"/>
  <c r="AK35" i="15"/>
  <c r="AL35" i="15"/>
  <c r="AM35" i="15"/>
  <c r="AN35" i="15"/>
  <c r="AO35" i="15"/>
  <c r="AP35" i="15"/>
  <c r="AQ35" i="15"/>
  <c r="AR35" i="15"/>
  <c r="AS35" i="15"/>
  <c r="AT35" i="15"/>
  <c r="AU35" i="15"/>
  <c r="AY35" i="15" s="1"/>
  <c r="AW35" i="15"/>
  <c r="AX35" i="15"/>
  <c r="AI36" i="15"/>
  <c r="AJ36" i="15"/>
  <c r="AK36" i="15"/>
  <c r="AL36" i="15"/>
  <c r="AM36" i="15"/>
  <c r="AN36" i="15"/>
  <c r="AO36" i="15"/>
  <c r="AP36" i="15"/>
  <c r="AQ36" i="15"/>
  <c r="AR36" i="15"/>
  <c r="AS36" i="15"/>
  <c r="AT36" i="15"/>
  <c r="AI37" i="15"/>
  <c r="AJ37" i="15"/>
  <c r="AK37" i="15"/>
  <c r="AL37" i="15"/>
  <c r="AM37" i="15"/>
  <c r="AN37" i="15"/>
  <c r="AO37" i="15"/>
  <c r="AP37" i="15"/>
  <c r="AQ37" i="15"/>
  <c r="AR37" i="15"/>
  <c r="AS37" i="15"/>
  <c r="AT37" i="15"/>
  <c r="AU37" i="15"/>
  <c r="AY37" i="15" s="1"/>
  <c r="AX37" i="15"/>
  <c r="AI38" i="15"/>
  <c r="AJ38" i="15"/>
  <c r="AK38" i="15"/>
  <c r="AL38" i="15"/>
  <c r="AM38" i="15"/>
  <c r="AN38" i="15"/>
  <c r="AO38" i="15"/>
  <c r="AP38" i="15"/>
  <c r="AQ38" i="15"/>
  <c r="AR38" i="15"/>
  <c r="AS38" i="15"/>
  <c r="AT38" i="15"/>
  <c r="AU38" i="15"/>
  <c r="AY38" i="15" s="1"/>
  <c r="AW38" i="15"/>
  <c r="AX38" i="15"/>
  <c r="AI39" i="15"/>
  <c r="AJ39" i="15"/>
  <c r="AK39" i="15"/>
  <c r="AL39" i="15"/>
  <c r="AM39" i="15"/>
  <c r="AN39" i="15"/>
  <c r="AO39" i="15"/>
  <c r="AP39" i="15"/>
  <c r="AQ39" i="15"/>
  <c r="AR39" i="15"/>
  <c r="AS39" i="15"/>
  <c r="AT39" i="15"/>
  <c r="AU39" i="15"/>
  <c r="AY39" i="15" s="1"/>
  <c r="AI40" i="15"/>
  <c r="AJ40" i="15"/>
  <c r="AK40" i="15"/>
  <c r="AL40" i="15"/>
  <c r="AM40" i="15"/>
  <c r="AN40" i="15"/>
  <c r="AO40" i="15"/>
  <c r="AP40" i="15"/>
  <c r="AQ40" i="15"/>
  <c r="AR40" i="15"/>
  <c r="AS40" i="15"/>
  <c r="AT40" i="15"/>
  <c r="AI41" i="15"/>
  <c r="AJ41" i="15"/>
  <c r="AK41" i="15"/>
  <c r="AL41" i="15"/>
  <c r="AM41" i="15"/>
  <c r="AN41" i="15"/>
  <c r="AO41" i="15"/>
  <c r="AP41" i="15"/>
  <c r="AQ41" i="15"/>
  <c r="AR41" i="15"/>
  <c r="AS41" i="15"/>
  <c r="AT41" i="15"/>
  <c r="AU41" i="15"/>
  <c r="AY41" i="15" s="1"/>
  <c r="AI42" i="15"/>
  <c r="AJ42" i="15"/>
  <c r="AK42" i="15"/>
  <c r="AL42" i="15"/>
  <c r="AM42" i="15"/>
  <c r="AN42" i="15"/>
  <c r="AO42" i="15"/>
  <c r="AP42" i="15"/>
  <c r="AQ42" i="15"/>
  <c r="AR42" i="15"/>
  <c r="AS42" i="15"/>
  <c r="AT42" i="15"/>
  <c r="AU42" i="15"/>
  <c r="AY42" i="15" s="1"/>
  <c r="AW42" i="15"/>
  <c r="AI43" i="15"/>
  <c r="AJ43" i="15"/>
  <c r="AK43" i="15"/>
  <c r="AL43" i="15"/>
  <c r="AM43" i="15"/>
  <c r="AN43" i="15"/>
  <c r="AO43" i="15"/>
  <c r="AP43" i="15"/>
  <c r="AQ43" i="15"/>
  <c r="AR43" i="15"/>
  <c r="AS43" i="15"/>
  <c r="AT43" i="15"/>
  <c r="AU43" i="15"/>
  <c r="AY43" i="15" s="1"/>
  <c r="AW43" i="15"/>
  <c r="AX43" i="15"/>
  <c r="AI44" i="15"/>
  <c r="AJ44" i="15"/>
  <c r="AK44" i="15"/>
  <c r="AL44" i="15"/>
  <c r="AM44" i="15"/>
  <c r="AN44" i="15"/>
  <c r="AO44" i="15"/>
  <c r="AP44" i="15"/>
  <c r="AQ44" i="15"/>
  <c r="AR44" i="15"/>
  <c r="AS44" i="15"/>
  <c r="AT44" i="15"/>
  <c r="AI45" i="15"/>
  <c r="AJ45" i="15"/>
  <c r="AK45" i="15"/>
  <c r="AL45" i="15"/>
  <c r="AM45" i="15"/>
  <c r="AN45" i="15"/>
  <c r="AO45" i="15"/>
  <c r="AP45" i="15"/>
  <c r="AQ45" i="15"/>
  <c r="AR45" i="15"/>
  <c r="AS45" i="15"/>
  <c r="AT45" i="15"/>
  <c r="AU45" i="15"/>
  <c r="AY45" i="15" s="1"/>
  <c r="AX45" i="15"/>
  <c r="AI46" i="15"/>
  <c r="AJ46" i="15"/>
  <c r="AK46" i="15"/>
  <c r="AL46" i="15"/>
  <c r="AM46" i="15"/>
  <c r="AN46" i="15"/>
  <c r="AO46" i="15"/>
  <c r="AP46" i="15"/>
  <c r="AQ46" i="15"/>
  <c r="AR46" i="15"/>
  <c r="AS46" i="15"/>
  <c r="AT46" i="15"/>
  <c r="AU46" i="15"/>
  <c r="AY46" i="15" s="1"/>
  <c r="AW46" i="15"/>
  <c r="AX46" i="15"/>
  <c r="AI47" i="15"/>
  <c r="AJ47" i="15"/>
  <c r="AK47" i="15"/>
  <c r="AL47" i="15"/>
  <c r="AM47" i="15"/>
  <c r="AN47" i="15"/>
  <c r="AO47" i="15"/>
  <c r="AP47" i="15"/>
  <c r="AQ47" i="15"/>
  <c r="AR47" i="15"/>
  <c r="AS47" i="15"/>
  <c r="AT47" i="15"/>
  <c r="AU47" i="15"/>
  <c r="AY47" i="15" s="1"/>
  <c r="AI48" i="15"/>
  <c r="AJ48" i="15"/>
  <c r="AK48" i="15"/>
  <c r="AL48" i="15"/>
  <c r="AM48" i="15"/>
  <c r="AN48" i="15"/>
  <c r="AO48" i="15"/>
  <c r="AP48" i="15"/>
  <c r="AQ48" i="15"/>
  <c r="AR48" i="15"/>
  <c r="AS48" i="15"/>
  <c r="AT48" i="15"/>
  <c r="AI49" i="15"/>
  <c r="AJ49" i="15"/>
  <c r="AK49" i="15"/>
  <c r="AL49" i="15"/>
  <c r="AM49" i="15"/>
  <c r="AN49" i="15"/>
  <c r="AO49" i="15"/>
  <c r="AP49" i="15"/>
  <c r="AQ49" i="15"/>
  <c r="AR49" i="15"/>
  <c r="AS49" i="15"/>
  <c r="AT49" i="15"/>
  <c r="AU49" i="15"/>
  <c r="AY49" i="15" s="1"/>
  <c r="AI50" i="15"/>
  <c r="AJ50" i="15"/>
  <c r="AK50" i="15"/>
  <c r="AL50" i="15"/>
  <c r="AM50" i="15"/>
  <c r="AN50" i="15"/>
  <c r="AO50" i="15"/>
  <c r="AP50" i="15"/>
  <c r="AQ50" i="15"/>
  <c r="AR50" i="15"/>
  <c r="AS50" i="15"/>
  <c r="AT50" i="15"/>
  <c r="AU50" i="15"/>
  <c r="AY50" i="15" s="1"/>
  <c r="AW50" i="15"/>
  <c r="AI51" i="15"/>
  <c r="AJ51" i="15"/>
  <c r="AK51" i="15"/>
  <c r="AL51" i="15"/>
  <c r="AM51" i="15"/>
  <c r="AN51" i="15"/>
  <c r="AO51" i="15"/>
  <c r="AP51" i="15"/>
  <c r="AQ51" i="15"/>
  <c r="AR51" i="15"/>
  <c r="AS51" i="15"/>
  <c r="AT51" i="15"/>
  <c r="AU51" i="15"/>
  <c r="AY51" i="15" s="1"/>
  <c r="AW51" i="15"/>
  <c r="AX51" i="15"/>
  <c r="AI52" i="15"/>
  <c r="AJ52" i="15"/>
  <c r="AK52" i="15"/>
  <c r="AL52" i="15"/>
  <c r="AM52" i="15"/>
  <c r="AN52" i="15"/>
  <c r="AO52" i="15"/>
  <c r="AP52" i="15"/>
  <c r="AQ52" i="15"/>
  <c r="AR52" i="15"/>
  <c r="AS52" i="15"/>
  <c r="AT52" i="15"/>
  <c r="AI53" i="15"/>
  <c r="AJ53" i="15"/>
  <c r="AK53" i="15"/>
  <c r="AL53" i="15"/>
  <c r="AM53" i="15"/>
  <c r="AN53" i="15"/>
  <c r="AO53" i="15"/>
  <c r="AP53" i="15"/>
  <c r="AQ53" i="15"/>
  <c r="AR53" i="15"/>
  <c r="AS53" i="15"/>
  <c r="AT53" i="15"/>
  <c r="AU53" i="15"/>
  <c r="AY53" i="15" s="1"/>
  <c r="AX53" i="15"/>
  <c r="AI54" i="15"/>
  <c r="AJ54" i="15"/>
  <c r="AK54" i="15"/>
  <c r="AL54" i="15"/>
  <c r="AM54" i="15"/>
  <c r="AN54" i="15"/>
  <c r="AO54" i="15"/>
  <c r="AP54" i="15"/>
  <c r="AQ54" i="15"/>
  <c r="AR54" i="15"/>
  <c r="AS54" i="15"/>
  <c r="AT54" i="15"/>
  <c r="AI55" i="15"/>
  <c r="AJ55" i="15"/>
  <c r="AK55" i="15"/>
  <c r="AL55" i="15"/>
  <c r="AM55" i="15"/>
  <c r="AN55" i="15"/>
  <c r="AO55" i="15"/>
  <c r="AP55" i="15"/>
  <c r="AQ55" i="15"/>
  <c r="AR55" i="15"/>
  <c r="AS55" i="15"/>
  <c r="AT55" i="15"/>
  <c r="AU55" i="15"/>
  <c r="AY55" i="15" s="1"/>
  <c r="AI56" i="15"/>
  <c r="AJ56" i="15"/>
  <c r="AK56" i="15"/>
  <c r="AL56" i="15"/>
  <c r="AM56" i="15"/>
  <c r="AN56" i="15"/>
  <c r="AO56" i="15"/>
  <c r="AP56" i="15"/>
  <c r="AQ56" i="15"/>
  <c r="AR56" i="15"/>
  <c r="AS56" i="15"/>
  <c r="AT56" i="15"/>
  <c r="AI57" i="15"/>
  <c r="AJ57" i="15"/>
  <c r="AK57" i="15"/>
  <c r="AL57" i="15"/>
  <c r="AM57" i="15"/>
  <c r="AN57" i="15"/>
  <c r="AO57" i="15"/>
  <c r="AP57" i="15"/>
  <c r="AQ57" i="15"/>
  <c r="AR57" i="15"/>
  <c r="AS57" i="15"/>
  <c r="AT57" i="15"/>
  <c r="AU57" i="15"/>
  <c r="AY57" i="15" s="1"/>
  <c r="AI9" i="1"/>
  <c r="AJ9" i="1"/>
  <c r="AK9" i="1"/>
  <c r="AL9" i="1"/>
  <c r="AM9" i="1"/>
  <c r="AN9" i="1"/>
  <c r="AO9" i="1"/>
  <c r="AP9" i="1"/>
  <c r="AQ9" i="1"/>
  <c r="AR9" i="1"/>
  <c r="AS9" i="1"/>
  <c r="AT9" i="1"/>
  <c r="AI10" i="1"/>
  <c r="AJ10" i="1"/>
  <c r="AK10" i="1"/>
  <c r="AL10" i="1"/>
  <c r="AM10" i="1"/>
  <c r="AN10" i="1"/>
  <c r="AO10" i="1"/>
  <c r="AP10" i="1"/>
  <c r="AQ10" i="1"/>
  <c r="AR10" i="1"/>
  <c r="AS10" i="1"/>
  <c r="AT10" i="1"/>
  <c r="AU10" i="1"/>
  <c r="AW10" i="1" s="1"/>
  <c r="AX10" i="1"/>
  <c r="AY10" i="1"/>
  <c r="AI11" i="1"/>
  <c r="AJ11" i="1"/>
  <c r="AK11" i="1"/>
  <c r="AL11" i="1"/>
  <c r="AM11" i="1"/>
  <c r="AN11" i="1"/>
  <c r="AO11" i="1"/>
  <c r="AP11" i="1"/>
  <c r="AQ11" i="1"/>
  <c r="AR11" i="1"/>
  <c r="AS11" i="1"/>
  <c r="AT11" i="1"/>
  <c r="AU11" i="1"/>
  <c r="AW11" i="1" s="1"/>
  <c r="AX11" i="1"/>
  <c r="AY11" i="1"/>
  <c r="AI12" i="1"/>
  <c r="AJ12" i="1"/>
  <c r="AK12" i="1"/>
  <c r="AL12" i="1"/>
  <c r="AM12" i="1"/>
  <c r="AN12" i="1"/>
  <c r="AO12" i="1"/>
  <c r="AP12" i="1"/>
  <c r="AQ12" i="1"/>
  <c r="AR12" i="1"/>
  <c r="AS12" i="1"/>
  <c r="AT12" i="1"/>
  <c r="AI13" i="1"/>
  <c r="AJ13" i="1"/>
  <c r="AK13" i="1"/>
  <c r="AL13" i="1"/>
  <c r="AM13" i="1"/>
  <c r="AN13" i="1"/>
  <c r="AO13" i="1"/>
  <c r="AP13" i="1"/>
  <c r="AQ13" i="1"/>
  <c r="AR13" i="1"/>
  <c r="AS13" i="1"/>
  <c r="AT13" i="1"/>
  <c r="AU13" i="1"/>
  <c r="AW13" i="1" s="1"/>
  <c r="AX13" i="1"/>
  <c r="AY13" i="1"/>
  <c r="AI14" i="1"/>
  <c r="AJ14" i="1"/>
  <c r="AK14" i="1"/>
  <c r="AL14" i="1"/>
  <c r="AM14" i="1"/>
  <c r="AN14" i="1"/>
  <c r="AO14" i="1"/>
  <c r="AP14" i="1"/>
  <c r="AQ14" i="1"/>
  <c r="AR14" i="1"/>
  <c r="AS14" i="1"/>
  <c r="AT14" i="1"/>
  <c r="AJ15" i="1"/>
  <c r="AK15" i="1"/>
  <c r="AL15" i="1"/>
  <c r="AM15" i="1"/>
  <c r="AN15" i="1"/>
  <c r="AO15" i="1"/>
  <c r="AP15" i="1"/>
  <c r="AQ15" i="1"/>
  <c r="AR15" i="1"/>
  <c r="AT15" i="1"/>
  <c r="AI16" i="1"/>
  <c r="AJ16" i="1"/>
  <c r="AK16" i="1"/>
  <c r="AL16" i="1"/>
  <c r="AM16" i="1"/>
  <c r="AN16" i="1"/>
  <c r="AO16" i="1"/>
  <c r="AP16" i="1"/>
  <c r="AQ16" i="1"/>
  <c r="AR16" i="1"/>
  <c r="AS16" i="1"/>
  <c r="AT16" i="1"/>
  <c r="AU16" i="1"/>
  <c r="AY16" i="1" s="1"/>
  <c r="AW16" i="1"/>
  <c r="AI17" i="1"/>
  <c r="AJ17" i="1"/>
  <c r="AK17" i="1"/>
  <c r="AL17" i="1"/>
  <c r="AM17" i="1"/>
  <c r="AN17" i="1"/>
  <c r="AO17" i="1"/>
  <c r="AP17" i="1"/>
  <c r="AQ17" i="1"/>
  <c r="AR17" i="1"/>
  <c r="AS17" i="1"/>
  <c r="AT17" i="1"/>
  <c r="AU17" i="1"/>
  <c r="AY17" i="1" s="1"/>
  <c r="AW17" i="1"/>
  <c r="AI18" i="1"/>
  <c r="AJ18" i="1"/>
  <c r="AK18" i="1"/>
  <c r="AL18" i="1"/>
  <c r="AM18" i="1"/>
  <c r="AN18" i="1"/>
  <c r="AO18" i="1"/>
  <c r="AP18" i="1"/>
  <c r="AQ18" i="1"/>
  <c r="AR18" i="1"/>
  <c r="AS18" i="1"/>
  <c r="AT18" i="1"/>
  <c r="AU18" i="1"/>
  <c r="AY18" i="1" s="1"/>
  <c r="AW18" i="1"/>
  <c r="AI19" i="1"/>
  <c r="AJ19" i="1"/>
  <c r="AK19" i="1"/>
  <c r="AL19" i="1"/>
  <c r="AM19" i="1"/>
  <c r="AN19" i="1"/>
  <c r="AO19" i="1"/>
  <c r="AP19" i="1"/>
  <c r="AQ19" i="1"/>
  <c r="AR19" i="1"/>
  <c r="AS19" i="1"/>
  <c r="AT19" i="1"/>
  <c r="AU19" i="1"/>
  <c r="AY19" i="1" s="1"/>
  <c r="AW19" i="1"/>
  <c r="AI20" i="1"/>
  <c r="AJ20" i="1"/>
  <c r="AK20" i="1"/>
  <c r="AL20" i="1"/>
  <c r="AM20" i="1"/>
  <c r="AN20" i="1"/>
  <c r="AO20" i="1"/>
  <c r="AP20" i="1"/>
  <c r="AQ20" i="1"/>
  <c r="AR20" i="1"/>
  <c r="AS20" i="1"/>
  <c r="AT20" i="1"/>
  <c r="AU20" i="1"/>
  <c r="AY20" i="1" s="1"/>
  <c r="AW20" i="1"/>
  <c r="AI21" i="1"/>
  <c r="AJ21" i="1"/>
  <c r="AK21" i="1"/>
  <c r="AL21" i="1"/>
  <c r="AM21" i="1"/>
  <c r="AN21" i="1"/>
  <c r="AO21" i="1"/>
  <c r="AP21" i="1"/>
  <c r="AQ21" i="1"/>
  <c r="AR21" i="1"/>
  <c r="AS21" i="1"/>
  <c r="AT21" i="1"/>
  <c r="AU21" i="1"/>
  <c r="AY21" i="1" s="1"/>
  <c r="AW21" i="1"/>
  <c r="AI22" i="1"/>
  <c r="AJ22" i="1"/>
  <c r="AK22" i="1"/>
  <c r="AL22" i="1"/>
  <c r="AM22" i="1"/>
  <c r="AN22" i="1"/>
  <c r="AO22" i="1"/>
  <c r="AP22" i="1"/>
  <c r="AQ22" i="1"/>
  <c r="AR22" i="1"/>
  <c r="AS22" i="1"/>
  <c r="AT22" i="1"/>
  <c r="AI23" i="1"/>
  <c r="AJ23" i="1"/>
  <c r="AK23" i="1"/>
  <c r="AL23" i="1"/>
  <c r="AM23" i="1"/>
  <c r="AN23" i="1"/>
  <c r="AO23" i="1"/>
  <c r="AP23" i="1"/>
  <c r="AQ23" i="1"/>
  <c r="AR23" i="1"/>
  <c r="AS23" i="1"/>
  <c r="AT23" i="1"/>
  <c r="AI24" i="1"/>
  <c r="AJ24" i="1"/>
  <c r="AK24" i="1"/>
  <c r="AL24" i="1"/>
  <c r="AM24" i="1"/>
  <c r="AN24" i="1"/>
  <c r="AO24" i="1"/>
  <c r="AP24" i="1"/>
  <c r="AQ24" i="1"/>
  <c r="AR24" i="1"/>
  <c r="AS24" i="1"/>
  <c r="AT24" i="1"/>
  <c r="AU24" i="1"/>
  <c r="AY24" i="1" s="1"/>
  <c r="AW24" i="1"/>
  <c r="AI25" i="1"/>
  <c r="AJ25" i="1"/>
  <c r="AK25" i="1"/>
  <c r="AL25" i="1"/>
  <c r="AM25" i="1"/>
  <c r="AN25" i="1"/>
  <c r="AO25" i="1"/>
  <c r="AP25" i="1"/>
  <c r="AQ25" i="1"/>
  <c r="AR25" i="1"/>
  <c r="AS25" i="1"/>
  <c r="AT25" i="1"/>
  <c r="AU25" i="1"/>
  <c r="AW25" i="1" s="1"/>
  <c r="AX25" i="1"/>
  <c r="AI26" i="1"/>
  <c r="AJ26" i="1"/>
  <c r="AK26" i="1"/>
  <c r="AL26" i="1"/>
  <c r="AM26" i="1"/>
  <c r="AN26" i="1"/>
  <c r="AO26" i="1"/>
  <c r="AP26" i="1"/>
  <c r="AQ26" i="1"/>
  <c r="AR26" i="1"/>
  <c r="AS26" i="1"/>
  <c r="AT26" i="1"/>
  <c r="AI27" i="1"/>
  <c r="AJ27" i="1"/>
  <c r="AK27" i="1"/>
  <c r="AL27" i="1"/>
  <c r="AM27" i="1"/>
  <c r="AN27" i="1"/>
  <c r="AO27" i="1"/>
  <c r="AP27" i="1"/>
  <c r="AQ27" i="1"/>
  <c r="AR27" i="1"/>
  <c r="AS27" i="1"/>
  <c r="AT27" i="1"/>
  <c r="AI28" i="1"/>
  <c r="AJ28" i="1"/>
  <c r="AK28" i="1"/>
  <c r="AL28" i="1"/>
  <c r="AM28" i="1"/>
  <c r="AN28" i="1"/>
  <c r="AO28" i="1"/>
  <c r="AP28" i="1"/>
  <c r="AQ28" i="1"/>
  <c r="AR28" i="1"/>
  <c r="AS28" i="1"/>
  <c r="AT28" i="1"/>
  <c r="AI29" i="1"/>
  <c r="AJ29" i="1"/>
  <c r="AK29" i="1"/>
  <c r="AL29" i="1"/>
  <c r="AM29" i="1"/>
  <c r="AN29" i="1"/>
  <c r="AO29" i="1"/>
  <c r="AP29" i="1"/>
  <c r="AQ29" i="1"/>
  <c r="AR29" i="1"/>
  <c r="AS29" i="1"/>
  <c r="AT29" i="1"/>
  <c r="AI30" i="1"/>
  <c r="AJ30" i="1"/>
  <c r="AK30" i="1"/>
  <c r="AL30" i="1"/>
  <c r="AM30" i="1"/>
  <c r="AN30" i="1"/>
  <c r="AO30" i="1"/>
  <c r="AP30" i="1"/>
  <c r="AQ30" i="1"/>
  <c r="AR30" i="1"/>
  <c r="AS30" i="1"/>
  <c r="AT30" i="1"/>
  <c r="AI31" i="1"/>
  <c r="AJ31" i="1"/>
  <c r="AK31" i="1"/>
  <c r="AL31" i="1"/>
  <c r="AM31" i="1"/>
  <c r="AN31" i="1"/>
  <c r="AO31" i="1"/>
  <c r="AP31" i="1"/>
  <c r="AQ31" i="1"/>
  <c r="AR31" i="1"/>
  <c r="AS31" i="1"/>
  <c r="AT31" i="1"/>
  <c r="AI32" i="1"/>
  <c r="AJ32" i="1"/>
  <c r="AK32" i="1"/>
  <c r="AL32" i="1"/>
  <c r="AM32" i="1"/>
  <c r="AN32" i="1"/>
  <c r="AO32" i="1"/>
  <c r="AP32" i="1"/>
  <c r="AQ32" i="1"/>
  <c r="AR32" i="1"/>
  <c r="AS32" i="1"/>
  <c r="AT32" i="1"/>
  <c r="AI33" i="1"/>
  <c r="AJ33" i="1"/>
  <c r="AK33" i="1"/>
  <c r="AL33" i="1"/>
  <c r="AM33" i="1"/>
  <c r="AN33" i="1"/>
  <c r="AO33" i="1"/>
  <c r="AP33" i="1"/>
  <c r="AQ33" i="1"/>
  <c r="AR33" i="1"/>
  <c r="AS33" i="1"/>
  <c r="AT33" i="1"/>
  <c r="AI34" i="1"/>
  <c r="AJ34" i="1"/>
  <c r="AK34" i="1"/>
  <c r="AL34" i="1"/>
  <c r="AM34" i="1"/>
  <c r="AN34" i="1"/>
  <c r="AO34" i="1"/>
  <c r="AP34" i="1"/>
  <c r="AQ34" i="1"/>
  <c r="AR34" i="1"/>
  <c r="AS34" i="1"/>
  <c r="AT34" i="1"/>
  <c r="AI35" i="1"/>
  <c r="AJ35" i="1"/>
  <c r="AK35" i="1"/>
  <c r="AL35" i="1"/>
  <c r="AM35" i="1"/>
  <c r="AN35" i="1"/>
  <c r="AO35" i="1"/>
  <c r="AP35" i="1"/>
  <c r="AQ35" i="1"/>
  <c r="AR35" i="1"/>
  <c r="AS35" i="1"/>
  <c r="AT35" i="1"/>
  <c r="AI36" i="1"/>
  <c r="AJ36" i="1"/>
  <c r="AK36" i="1"/>
  <c r="AL36" i="1"/>
  <c r="AM36" i="1"/>
  <c r="AN36" i="1"/>
  <c r="AO36" i="1"/>
  <c r="AP36" i="1"/>
  <c r="AQ36" i="1"/>
  <c r="AR36" i="1"/>
  <c r="AS36" i="1"/>
  <c r="AT36" i="1"/>
  <c r="AI37" i="1"/>
  <c r="AJ37" i="1"/>
  <c r="AK37" i="1"/>
  <c r="AL37" i="1"/>
  <c r="AM37" i="1"/>
  <c r="AN37" i="1"/>
  <c r="AO37" i="1"/>
  <c r="AP37" i="1"/>
  <c r="AQ37" i="1"/>
  <c r="AR37" i="1"/>
  <c r="AS37" i="1"/>
  <c r="AT37" i="1"/>
  <c r="AG9" i="1"/>
  <c r="AU9" i="1" s="1"/>
  <c r="AG10" i="1"/>
  <c r="AG11" i="1"/>
  <c r="AG12" i="1"/>
  <c r="AU12" i="1" s="1"/>
  <c r="AG13" i="1"/>
  <c r="AG14" i="1"/>
  <c r="AU14" i="1" s="1"/>
  <c r="AG15" i="1"/>
  <c r="AU15" i="1" s="1"/>
  <c r="AX15" i="1" s="1"/>
  <c r="AG16" i="1"/>
  <c r="AG17" i="1"/>
  <c r="AG18" i="1"/>
  <c r="AG19" i="1"/>
  <c r="AG20" i="1"/>
  <c r="AG21" i="1"/>
  <c r="AG22" i="1"/>
  <c r="AU22" i="1" s="1"/>
  <c r="AG23" i="1"/>
  <c r="AU23" i="1" s="1"/>
  <c r="AG24" i="1"/>
  <c r="AG25" i="1"/>
  <c r="AG26" i="1"/>
  <c r="AU26" i="1" s="1"/>
  <c r="AG27" i="1"/>
  <c r="AU27" i="1" s="1"/>
  <c r="AG28" i="1"/>
  <c r="AU28" i="1" s="1"/>
  <c r="AG29" i="1"/>
  <c r="AU29" i="1" s="1"/>
  <c r="AG30" i="1"/>
  <c r="AU30" i="1" s="1"/>
  <c r="AG31" i="1"/>
  <c r="AU31" i="1" s="1"/>
  <c r="AG32" i="1"/>
  <c r="AU32" i="1" s="1"/>
  <c r="AG33" i="1"/>
  <c r="AU33" i="1" s="1"/>
  <c r="AG34" i="1"/>
  <c r="AU34" i="1" s="1"/>
  <c r="AG35" i="1"/>
  <c r="AU35" i="1" s="1"/>
  <c r="AG36" i="1"/>
  <c r="AU36" i="1" s="1"/>
  <c r="AG37" i="1"/>
  <c r="AU37" i="1" s="1"/>
  <c r="AF39" i="19"/>
  <c r="AE39" i="19"/>
  <c r="AD39" i="19"/>
  <c r="AC39" i="19"/>
  <c r="AA39" i="19"/>
  <c r="S39" i="19"/>
  <c r="R39" i="19"/>
  <c r="Q39" i="19"/>
  <c r="AF38" i="19"/>
  <c r="AF40" i="19" s="1"/>
  <c r="AE38" i="19"/>
  <c r="AE40" i="19" s="1"/>
  <c r="AD38" i="19"/>
  <c r="AD40" i="19" s="1"/>
  <c r="S38" i="19"/>
  <c r="S40" i="19" s="1"/>
  <c r="R38" i="19"/>
  <c r="R40" i="19" s="1"/>
  <c r="AT37" i="19"/>
  <c r="AR37" i="19"/>
  <c r="AQ37" i="19"/>
  <c r="AP37" i="19"/>
  <c r="AO37" i="19"/>
  <c r="AN37" i="19"/>
  <c r="AM37" i="19"/>
  <c r="AK37" i="19"/>
  <c r="AJ37" i="19"/>
  <c r="AG37" i="19"/>
  <c r="AU37" i="19" s="1"/>
  <c r="AC37" i="19"/>
  <c r="AA37" i="19"/>
  <c r="Z37" i="19"/>
  <c r="Y37" i="19"/>
  <c r="X37" i="19"/>
  <c r="Q37" i="19"/>
  <c r="P37" i="19"/>
  <c r="M37" i="19"/>
  <c r="E37" i="19"/>
  <c r="AI37" i="19" s="1"/>
  <c r="AT36" i="19"/>
  <c r="AR36" i="19"/>
  <c r="AQ36" i="19"/>
  <c r="AP36" i="19"/>
  <c r="AO36" i="19"/>
  <c r="AN36" i="19"/>
  <c r="AM36" i="19"/>
  <c r="AK36" i="19"/>
  <c r="AJ36" i="19"/>
  <c r="AI36" i="19"/>
  <c r="AG36" i="19"/>
  <c r="AU36" i="19" s="1"/>
  <c r="AC36" i="19"/>
  <c r="AA36" i="19"/>
  <c r="Z36" i="19"/>
  <c r="Y36" i="19"/>
  <c r="X36" i="19"/>
  <c r="Q36" i="19"/>
  <c r="P36" i="19"/>
  <c r="M36" i="19"/>
  <c r="E36" i="19"/>
  <c r="AT35" i="19"/>
  <c r="AR35" i="19"/>
  <c r="AQ35" i="19"/>
  <c r="AP35" i="19"/>
  <c r="AO35" i="19"/>
  <c r="AN35" i="19"/>
  <c r="AM35" i="19"/>
  <c r="AK35" i="19"/>
  <c r="AJ35" i="19"/>
  <c r="AG35" i="19"/>
  <c r="AU35" i="19" s="1"/>
  <c r="AC35" i="19"/>
  <c r="AA35" i="19"/>
  <c r="Z35" i="19"/>
  <c r="Y35" i="19"/>
  <c r="X35" i="19"/>
  <c r="Q35" i="19"/>
  <c r="P35" i="19"/>
  <c r="M35" i="19"/>
  <c r="E35" i="19"/>
  <c r="AI35" i="19" s="1"/>
  <c r="AT34" i="19"/>
  <c r="AR34" i="19"/>
  <c r="AQ34" i="19"/>
  <c r="AP34" i="19"/>
  <c r="AO34" i="19"/>
  <c r="AN34" i="19"/>
  <c r="AM34" i="19"/>
  <c r="AK34" i="19"/>
  <c r="AJ34" i="19"/>
  <c r="AI34" i="19"/>
  <c r="AG34" i="19"/>
  <c r="AU34" i="19" s="1"/>
  <c r="AC34" i="19"/>
  <c r="AA34" i="19"/>
  <c r="Z34" i="19"/>
  <c r="Y34" i="19"/>
  <c r="X34" i="19"/>
  <c r="Q34" i="19"/>
  <c r="P34" i="19"/>
  <c r="M34" i="19"/>
  <c r="E34" i="19"/>
  <c r="AT33" i="19"/>
  <c r="AR33" i="19"/>
  <c r="AQ33" i="19"/>
  <c r="AP33" i="19"/>
  <c r="AO33" i="19"/>
  <c r="AN33" i="19"/>
  <c r="AM33" i="19"/>
  <c r="AK33" i="19"/>
  <c r="AJ33" i="19"/>
  <c r="AG33" i="19"/>
  <c r="AU33" i="19" s="1"/>
  <c r="AC33" i="19"/>
  <c r="AA33" i="19"/>
  <c r="Z33" i="19"/>
  <c r="Y33" i="19"/>
  <c r="X33" i="19"/>
  <c r="Q33" i="19"/>
  <c r="P33" i="19"/>
  <c r="M33" i="19"/>
  <c r="E33" i="19"/>
  <c r="AI33" i="19" s="1"/>
  <c r="AT32" i="19"/>
  <c r="AR32" i="19"/>
  <c r="AQ32" i="19"/>
  <c r="AP32" i="19"/>
  <c r="AO32" i="19"/>
  <c r="AN32" i="19"/>
  <c r="AM32" i="19"/>
  <c r="AK32" i="19"/>
  <c r="AJ32" i="19"/>
  <c r="AI32" i="19"/>
  <c r="AG32" i="19"/>
  <c r="AU32" i="19" s="1"/>
  <c r="AC32" i="19"/>
  <c r="AA32" i="19"/>
  <c r="Z32" i="19"/>
  <c r="Y32" i="19"/>
  <c r="X32" i="19"/>
  <c r="Q32" i="19"/>
  <c r="P32" i="19"/>
  <c r="M32" i="19"/>
  <c r="E32" i="19"/>
  <c r="AT31" i="19"/>
  <c r="AR31" i="19"/>
  <c r="AQ31" i="19"/>
  <c r="AP31" i="19"/>
  <c r="AO31" i="19"/>
  <c r="AN31" i="19"/>
  <c r="AM31" i="19"/>
  <c r="AK31" i="19"/>
  <c r="AJ31" i="19"/>
  <c r="AG31" i="19"/>
  <c r="AU31" i="19" s="1"/>
  <c r="AC31" i="19"/>
  <c r="AA31" i="19"/>
  <c r="Z31" i="19"/>
  <c r="Y31" i="19"/>
  <c r="X31" i="19"/>
  <c r="Q31" i="19"/>
  <c r="P31" i="19"/>
  <c r="M31" i="19"/>
  <c r="E31" i="19"/>
  <c r="AI31" i="19" s="1"/>
  <c r="AT30" i="19"/>
  <c r="AR30" i="19"/>
  <c r="AQ30" i="19"/>
  <c r="AP30" i="19"/>
  <c r="AO30" i="19"/>
  <c r="AN30" i="19"/>
  <c r="AM30" i="19"/>
  <c r="AK30" i="19"/>
  <c r="AJ30" i="19"/>
  <c r="AI30" i="19"/>
  <c r="AG30" i="19"/>
  <c r="AU30" i="19" s="1"/>
  <c r="AC30" i="19"/>
  <c r="AA30" i="19"/>
  <c r="Z30" i="19"/>
  <c r="Y30" i="19"/>
  <c r="X30" i="19"/>
  <c r="Q30" i="19"/>
  <c r="P30" i="19"/>
  <c r="M30" i="19"/>
  <c r="E30" i="19"/>
  <c r="AT29" i="19"/>
  <c r="AR29" i="19"/>
  <c r="AQ29" i="19"/>
  <c r="AP29" i="19"/>
  <c r="AO29" i="19"/>
  <c r="AN29" i="19"/>
  <c r="AM29" i="19"/>
  <c r="AK29" i="19"/>
  <c r="AJ29" i="19"/>
  <c r="AG29" i="19"/>
  <c r="AU29" i="19" s="1"/>
  <c r="AC29" i="19"/>
  <c r="AA29" i="19"/>
  <c r="Z29" i="19"/>
  <c r="Y29" i="19"/>
  <c r="X29" i="19"/>
  <c r="Q29" i="19"/>
  <c r="P29" i="19"/>
  <c r="M29" i="19"/>
  <c r="E29" i="19"/>
  <c r="AI29" i="19" s="1"/>
  <c r="AT28" i="19"/>
  <c r="AR28" i="19"/>
  <c r="AQ28" i="19"/>
  <c r="AP28" i="19"/>
  <c r="AO28" i="19"/>
  <c r="AN28" i="19"/>
  <c r="AM28" i="19"/>
  <c r="AK28" i="19"/>
  <c r="AJ28" i="19"/>
  <c r="AI28" i="19"/>
  <c r="AG28" i="19"/>
  <c r="AU28" i="19" s="1"/>
  <c r="AC28" i="19"/>
  <c r="AA28" i="19"/>
  <c r="Z28" i="19"/>
  <c r="Y28" i="19"/>
  <c r="X28" i="19"/>
  <c r="Q28" i="19"/>
  <c r="P28" i="19"/>
  <c r="M28" i="19"/>
  <c r="E28" i="19"/>
  <c r="AT27" i="19"/>
  <c r="AR27" i="19"/>
  <c r="AQ27" i="19"/>
  <c r="AP27" i="19"/>
  <c r="AO27" i="19"/>
  <c r="AN27" i="19"/>
  <c r="AM27" i="19"/>
  <c r="AK27" i="19"/>
  <c r="AJ27" i="19"/>
  <c r="AG27" i="19"/>
  <c r="AU27" i="19" s="1"/>
  <c r="AC27" i="19"/>
  <c r="AA27" i="19"/>
  <c r="Z27" i="19"/>
  <c r="Y27" i="19"/>
  <c r="X27" i="19"/>
  <c r="Q27" i="19"/>
  <c r="P27" i="19"/>
  <c r="M27" i="19"/>
  <c r="E27" i="19"/>
  <c r="AI27" i="19" s="1"/>
  <c r="AT26" i="19"/>
  <c r="AR26" i="19"/>
  <c r="AQ26" i="19"/>
  <c r="AP26" i="19"/>
  <c r="AO26" i="19"/>
  <c r="AN26" i="19"/>
  <c r="AM26" i="19"/>
  <c r="AK26" i="19"/>
  <c r="AJ26" i="19"/>
  <c r="AI26" i="19"/>
  <c r="AG26" i="19"/>
  <c r="AU26" i="19" s="1"/>
  <c r="AC26" i="19"/>
  <c r="AA26" i="19"/>
  <c r="Z26" i="19"/>
  <c r="Y26" i="19"/>
  <c r="X26" i="19"/>
  <c r="Q26" i="19"/>
  <c r="P26" i="19"/>
  <c r="M26" i="19"/>
  <c r="E26" i="19"/>
  <c r="AT25" i="19"/>
  <c r="AR25" i="19"/>
  <c r="AQ25" i="19"/>
  <c r="AP25" i="19"/>
  <c r="AO25" i="19"/>
  <c r="AN25" i="19"/>
  <c r="AM25" i="19"/>
  <c r="AK25" i="19"/>
  <c r="AJ25" i="19"/>
  <c r="AG25" i="19"/>
  <c r="AU25" i="19" s="1"/>
  <c r="AC25" i="19"/>
  <c r="AA25" i="19"/>
  <c r="Z25" i="19"/>
  <c r="Y25" i="19"/>
  <c r="X25" i="19"/>
  <c r="Q25" i="19"/>
  <c r="P25" i="19"/>
  <c r="M25" i="19"/>
  <c r="E25" i="19"/>
  <c r="AI25" i="19" s="1"/>
  <c r="AT24" i="19"/>
  <c r="AR24" i="19"/>
  <c r="AQ24" i="19"/>
  <c r="AP24" i="19"/>
  <c r="AO24" i="19"/>
  <c r="AN24" i="19"/>
  <c r="AM24" i="19"/>
  <c r="AK24" i="19"/>
  <c r="AJ24" i="19"/>
  <c r="AI24" i="19"/>
  <c r="AG24" i="19"/>
  <c r="AU24" i="19" s="1"/>
  <c r="AY24" i="19" s="1"/>
  <c r="AC24" i="19"/>
  <c r="AA24" i="19"/>
  <c r="Z24" i="19"/>
  <c r="Y24" i="19"/>
  <c r="X24" i="19"/>
  <c r="Q24" i="19"/>
  <c r="P24" i="19"/>
  <c r="M24" i="19"/>
  <c r="E24" i="19"/>
  <c r="AT23" i="19"/>
  <c r="AR23" i="19"/>
  <c r="AQ23" i="19"/>
  <c r="AP23" i="19"/>
  <c r="AO23" i="19"/>
  <c r="AN23" i="19"/>
  <c r="AM23" i="19"/>
  <c r="AK23" i="19"/>
  <c r="AJ23" i="19"/>
  <c r="AG23" i="19"/>
  <c r="AU23" i="19" s="1"/>
  <c r="AC23" i="19"/>
  <c r="AA23" i="19"/>
  <c r="Z23" i="19"/>
  <c r="Y23" i="19"/>
  <c r="X23" i="19"/>
  <c r="Q23" i="19"/>
  <c r="P23" i="19"/>
  <c r="M23" i="19"/>
  <c r="E23" i="19"/>
  <c r="AI23" i="19" s="1"/>
  <c r="AT22" i="19"/>
  <c r="AR22" i="19"/>
  <c r="AQ22" i="19"/>
  <c r="AP22" i="19"/>
  <c r="AO22" i="19"/>
  <c r="AN22" i="19"/>
  <c r="AM22" i="19"/>
  <c r="AK22" i="19"/>
  <c r="AJ22" i="19"/>
  <c r="AI22" i="19"/>
  <c r="AG22" i="19"/>
  <c r="AU22" i="19" s="1"/>
  <c r="AY22" i="19" s="1"/>
  <c r="AC22" i="19"/>
  <c r="AA22" i="19"/>
  <c r="Z22" i="19"/>
  <c r="Y22" i="19"/>
  <c r="X22" i="19"/>
  <c r="Q22" i="19"/>
  <c r="P22" i="19"/>
  <c r="M22" i="19"/>
  <c r="E22" i="19"/>
  <c r="AT21" i="19"/>
  <c r="AR21" i="19"/>
  <c r="AQ21" i="19"/>
  <c r="AP21" i="19"/>
  <c r="AO21" i="19"/>
  <c r="AN21" i="19"/>
  <c r="AM21" i="19"/>
  <c r="AK21" i="19"/>
  <c r="AJ21" i="19"/>
  <c r="AG21" i="19"/>
  <c r="AU21" i="19" s="1"/>
  <c r="AC21" i="19"/>
  <c r="AA21" i="19"/>
  <c r="Z21" i="19"/>
  <c r="Y21" i="19"/>
  <c r="X21" i="19"/>
  <c r="Q21" i="19"/>
  <c r="P21" i="19"/>
  <c r="M21" i="19"/>
  <c r="E21" i="19"/>
  <c r="AI21" i="19" s="1"/>
  <c r="AT20" i="19"/>
  <c r="AR20" i="19"/>
  <c r="AQ20" i="19"/>
  <c r="AP20" i="19"/>
  <c r="AO20" i="19"/>
  <c r="AN20" i="19"/>
  <c r="AM20" i="19"/>
  <c r="AK20" i="19"/>
  <c r="AJ20" i="19"/>
  <c r="AI20" i="19"/>
  <c r="AG20" i="19"/>
  <c r="AU20" i="19" s="1"/>
  <c r="AC20" i="19"/>
  <c r="AA20" i="19"/>
  <c r="Z20" i="19"/>
  <c r="Y20" i="19"/>
  <c r="X20" i="19"/>
  <c r="Q20" i="19"/>
  <c r="P20" i="19"/>
  <c r="M20" i="19"/>
  <c r="E20" i="19"/>
  <c r="AT19" i="19"/>
  <c r="AR19" i="19"/>
  <c r="AQ19" i="19"/>
  <c r="AP19" i="19"/>
  <c r="AO19" i="19"/>
  <c r="AN19" i="19"/>
  <c r="AM19" i="19"/>
  <c r="AK19" i="19"/>
  <c r="AJ19" i="19"/>
  <c r="AG19" i="19"/>
  <c r="AU19" i="19" s="1"/>
  <c r="AC19" i="19"/>
  <c r="AA19" i="19"/>
  <c r="Z19" i="19"/>
  <c r="Y19" i="19"/>
  <c r="X19" i="19"/>
  <c r="Q19" i="19"/>
  <c r="P19" i="19"/>
  <c r="M19" i="19"/>
  <c r="E19" i="19"/>
  <c r="AI19" i="19" s="1"/>
  <c r="AT18" i="19"/>
  <c r="AR18" i="19"/>
  <c r="AQ18" i="19"/>
  <c r="AP18" i="19"/>
  <c r="AO18" i="19"/>
  <c r="AN18" i="19"/>
  <c r="AM18" i="19"/>
  <c r="AK18" i="19"/>
  <c r="AJ18" i="19"/>
  <c r="AG18" i="19"/>
  <c r="AU18" i="19" s="1"/>
  <c r="AC18" i="19"/>
  <c r="AA18" i="19"/>
  <c r="Z18" i="19"/>
  <c r="Y18" i="19"/>
  <c r="X18" i="19"/>
  <c r="P18" i="19"/>
  <c r="Q18" i="19" s="1"/>
  <c r="M18" i="19"/>
  <c r="E18" i="19"/>
  <c r="AI18" i="19" s="1"/>
  <c r="AT17" i="19"/>
  <c r="AR17" i="19"/>
  <c r="AQ17" i="19"/>
  <c r="AP17" i="19"/>
  <c r="AO17" i="19"/>
  <c r="AN17" i="19"/>
  <c r="AM17" i="19"/>
  <c r="AK17" i="19"/>
  <c r="AJ17" i="19"/>
  <c r="AG17" i="19"/>
  <c r="AU17" i="19" s="1"/>
  <c r="AC17" i="19"/>
  <c r="AA17" i="19"/>
  <c r="Z17" i="19"/>
  <c r="Y17" i="19"/>
  <c r="X17" i="19"/>
  <c r="P17" i="19"/>
  <c r="Q17" i="19" s="1"/>
  <c r="M17" i="19"/>
  <c r="E17" i="19"/>
  <c r="AI17" i="19" s="1"/>
  <c r="AT16" i="19"/>
  <c r="AR16" i="19"/>
  <c r="AQ16" i="19"/>
  <c r="AP16" i="19"/>
  <c r="AO16" i="19"/>
  <c r="AN16" i="19"/>
  <c r="AM16" i="19"/>
  <c r="AK16" i="19"/>
  <c r="AJ16" i="19"/>
  <c r="AG16" i="19"/>
  <c r="AU16" i="19" s="1"/>
  <c r="AC16" i="19"/>
  <c r="AA16" i="19"/>
  <c r="Z16" i="19"/>
  <c r="Y16" i="19"/>
  <c r="X16" i="19"/>
  <c r="P16" i="19"/>
  <c r="Q16" i="19" s="1"/>
  <c r="M16" i="19"/>
  <c r="E16" i="19"/>
  <c r="AI16" i="19" s="1"/>
  <c r="AT15" i="19"/>
  <c r="AR15" i="19"/>
  <c r="AQ15" i="19"/>
  <c r="AP15" i="19"/>
  <c r="AO15" i="19"/>
  <c r="AN15" i="19"/>
  <c r="AM15" i="19"/>
  <c r="AK15" i="19"/>
  <c r="AJ15" i="19"/>
  <c r="AG15" i="19"/>
  <c r="AU15" i="19" s="1"/>
  <c r="AC15" i="19"/>
  <c r="AA15" i="19"/>
  <c r="Z15" i="19"/>
  <c r="Y15" i="19"/>
  <c r="X15" i="19"/>
  <c r="Q15" i="19"/>
  <c r="P15" i="19"/>
  <c r="E15" i="19"/>
  <c r="AI15" i="19" s="1"/>
  <c r="AT14" i="19"/>
  <c r="AR14" i="19"/>
  <c r="AQ14" i="19"/>
  <c r="AP14" i="19"/>
  <c r="AO14" i="19"/>
  <c r="AN14" i="19"/>
  <c r="AM14" i="19"/>
  <c r="AL14" i="19"/>
  <c r="AK14" i="19"/>
  <c r="AJ14" i="19"/>
  <c r="AG14" i="19"/>
  <c r="AU14" i="19" s="1"/>
  <c r="AC14" i="19"/>
  <c r="AA14" i="19"/>
  <c r="Z14" i="19"/>
  <c r="Y14" i="19"/>
  <c r="X14" i="19"/>
  <c r="P14" i="19"/>
  <c r="Q14" i="19" s="1"/>
  <c r="M14" i="19"/>
  <c r="E14" i="19"/>
  <c r="AI14" i="19" s="1"/>
  <c r="AT13" i="19"/>
  <c r="AR13" i="19"/>
  <c r="AQ13" i="19"/>
  <c r="AP13" i="19"/>
  <c r="AO13" i="19"/>
  <c r="AN13" i="19"/>
  <c r="AM13" i="19"/>
  <c r="AL13" i="19"/>
  <c r="AK13" i="19"/>
  <c r="AJ13" i="19"/>
  <c r="AI13" i="19"/>
  <c r="AG13" i="19"/>
  <c r="AU13" i="19" s="1"/>
  <c r="AX13" i="19" s="1"/>
  <c r="AC13" i="19"/>
  <c r="AA13" i="19"/>
  <c r="Z13" i="19"/>
  <c r="Y13" i="19"/>
  <c r="X13" i="19"/>
  <c r="P13" i="19"/>
  <c r="Q13" i="19" s="1"/>
  <c r="M13" i="19"/>
  <c r="E13" i="19"/>
  <c r="AT12" i="19"/>
  <c r="AR12" i="19"/>
  <c r="AQ12" i="19"/>
  <c r="AP12" i="19"/>
  <c r="AO12" i="19"/>
  <c r="AN12" i="19"/>
  <c r="AM12" i="19"/>
  <c r="AL12" i="19"/>
  <c r="AK12" i="19"/>
  <c r="AJ12" i="19"/>
  <c r="AG12" i="19"/>
  <c r="AU12" i="19" s="1"/>
  <c r="AC12" i="19"/>
  <c r="AA12" i="19"/>
  <c r="Z12" i="19"/>
  <c r="Y12" i="19"/>
  <c r="X12" i="19"/>
  <c r="P12" i="19"/>
  <c r="Q12" i="19" s="1"/>
  <c r="M12" i="19"/>
  <c r="E12" i="19"/>
  <c r="AI12" i="19" s="1"/>
  <c r="AT11" i="19"/>
  <c r="AR11" i="19"/>
  <c r="AQ11" i="19"/>
  <c r="AP11" i="19"/>
  <c r="AO11" i="19"/>
  <c r="AN11" i="19"/>
  <c r="AM11" i="19"/>
  <c r="AL11" i="19"/>
  <c r="AK11" i="19"/>
  <c r="AJ11" i="19"/>
  <c r="AI11" i="19"/>
  <c r="AG11" i="19"/>
  <c r="AU11" i="19" s="1"/>
  <c r="AX11" i="19" s="1"/>
  <c r="AC11" i="19"/>
  <c r="AA11" i="19"/>
  <c r="Z11" i="19"/>
  <c r="Y11" i="19"/>
  <c r="X11" i="19"/>
  <c r="P11" i="19"/>
  <c r="Q11" i="19" s="1"/>
  <c r="M11" i="19"/>
  <c r="E11" i="19"/>
  <c r="AT10" i="19"/>
  <c r="AR10" i="19"/>
  <c r="AQ10" i="19"/>
  <c r="AP10" i="19"/>
  <c r="AO10" i="19"/>
  <c r="AN10" i="19"/>
  <c r="AM10" i="19"/>
  <c r="AL10" i="19"/>
  <c r="AK10" i="19"/>
  <c r="AJ10" i="19"/>
  <c r="AG10" i="19"/>
  <c r="AU10" i="19" s="1"/>
  <c r="AC10" i="19"/>
  <c r="AA10" i="19"/>
  <c r="Z10" i="19"/>
  <c r="Y10" i="19"/>
  <c r="X10" i="19"/>
  <c r="P10" i="19"/>
  <c r="Q10" i="19" s="1"/>
  <c r="M10" i="19"/>
  <c r="E10" i="19"/>
  <c r="AI10" i="19" s="1"/>
  <c r="AT9" i="19"/>
  <c r="AR9" i="19"/>
  <c r="AQ9" i="19"/>
  <c r="AP9" i="19"/>
  <c r="AO9" i="19"/>
  <c r="AN9" i="19"/>
  <c r="AM9" i="19"/>
  <c r="AL9" i="19"/>
  <c r="AK9" i="19"/>
  <c r="AJ9" i="19"/>
  <c r="AI9" i="19"/>
  <c r="AG9" i="19"/>
  <c r="AU9" i="19" s="1"/>
  <c r="AX9" i="19" s="1"/>
  <c r="AC9" i="19"/>
  <c r="AA9" i="19"/>
  <c r="Z9" i="19"/>
  <c r="Y9" i="19"/>
  <c r="X9" i="19"/>
  <c r="P9" i="19"/>
  <c r="Q9" i="19" s="1"/>
  <c r="M9" i="19"/>
  <c r="E9" i="19"/>
  <c r="AT8" i="19"/>
  <c r="AR8" i="19"/>
  <c r="AQ8" i="19"/>
  <c r="AP8" i="19"/>
  <c r="AO8" i="19"/>
  <c r="AN8" i="19"/>
  <c r="AM8" i="19"/>
  <c r="AL8" i="19"/>
  <c r="AK8" i="19"/>
  <c r="AJ8" i="19"/>
  <c r="AG8" i="19"/>
  <c r="AU8" i="19" s="1"/>
  <c r="AY8" i="19" s="1"/>
  <c r="AC8" i="19"/>
  <c r="AA8" i="19"/>
  <c r="Z8" i="19"/>
  <c r="Y8" i="19"/>
  <c r="X8" i="19"/>
  <c r="P8" i="19"/>
  <c r="Q8" i="19" s="1"/>
  <c r="M8" i="19"/>
  <c r="E8" i="19"/>
  <c r="AI8" i="19" s="1"/>
  <c r="AR7" i="19"/>
  <c r="AQ7" i="19"/>
  <c r="AP7" i="19"/>
  <c r="AO7" i="19"/>
  <c r="AN7" i="19"/>
  <c r="AM7" i="19"/>
  <c r="AL7" i="19"/>
  <c r="AL37" i="19" s="1"/>
  <c r="AK7" i="19"/>
  <c r="AJ7" i="19"/>
  <c r="AI7" i="19"/>
  <c r="G7" i="19"/>
  <c r="F7" i="19"/>
  <c r="AM6" i="19"/>
  <c r="AS13" i="19" s="1"/>
  <c r="K13" i="19" s="1"/>
  <c r="K3" i="19"/>
  <c r="AG1" i="19"/>
  <c r="AG8" i="1"/>
  <c r="G7" i="1"/>
  <c r="F7" i="1"/>
  <c r="R39" i="1"/>
  <c r="R58" i="15"/>
  <c r="R38" i="1"/>
  <c r="AY16" i="15" l="1"/>
  <c r="AW16" i="15"/>
  <c r="AX16" i="15"/>
  <c r="AY56" i="15"/>
  <c r="AX56" i="15"/>
  <c r="AW56" i="15"/>
  <c r="AY12" i="15"/>
  <c r="AX12" i="15"/>
  <c r="AW12" i="15"/>
  <c r="AY52" i="15"/>
  <c r="AW52" i="15"/>
  <c r="AX52" i="15"/>
  <c r="AY48" i="15"/>
  <c r="AW48" i="15"/>
  <c r="AX48" i="15"/>
  <c r="AY44" i="15"/>
  <c r="AW44" i="15"/>
  <c r="AX44" i="15"/>
  <c r="AY40" i="15"/>
  <c r="AW40" i="15"/>
  <c r="AX40" i="15"/>
  <c r="AY36" i="15"/>
  <c r="AX36" i="15"/>
  <c r="AW36" i="15"/>
  <c r="AY32" i="15"/>
  <c r="AW32" i="15"/>
  <c r="AX32" i="15"/>
  <c r="AY20" i="15"/>
  <c r="AX20" i="15"/>
  <c r="AW20" i="15"/>
  <c r="AY54" i="15"/>
  <c r="AW54" i="15"/>
  <c r="AX54" i="15"/>
  <c r="AY28" i="15"/>
  <c r="AW28" i="15"/>
  <c r="AX28" i="15"/>
  <c r="AY24" i="15"/>
  <c r="AW24" i="15"/>
  <c r="AX24" i="15"/>
  <c r="AX25" i="15"/>
  <c r="AW57" i="15"/>
  <c r="AX50" i="15"/>
  <c r="AW49" i="15"/>
  <c r="AX42" i="15"/>
  <c r="AW41" i="15"/>
  <c r="AX34" i="15"/>
  <c r="AW33" i="15"/>
  <c r="AX26" i="15"/>
  <c r="AW25" i="15"/>
  <c r="AX18" i="15"/>
  <c r="AW17" i="15"/>
  <c r="AX10" i="15"/>
  <c r="AW9" i="15"/>
  <c r="AW53" i="15"/>
  <c r="AW45" i="15"/>
  <c r="AW37" i="15"/>
  <c r="AW29" i="15"/>
  <c r="AW21" i="15"/>
  <c r="AW13" i="15"/>
  <c r="AX55" i="15"/>
  <c r="AX47" i="15"/>
  <c r="AX39" i="15"/>
  <c r="AX31" i="15"/>
  <c r="AX23" i="15"/>
  <c r="AX15" i="15"/>
  <c r="AW55" i="15"/>
  <c r="AW47" i="15"/>
  <c r="AW39" i="15"/>
  <c r="AW31" i="15"/>
  <c r="AW23" i="15"/>
  <c r="AW15" i="15"/>
  <c r="AX57" i="15"/>
  <c r="AX49" i="15"/>
  <c r="AX41" i="15"/>
  <c r="AX33" i="15"/>
  <c r="AX17" i="15"/>
  <c r="AX9" i="15"/>
  <c r="AW31" i="1"/>
  <c r="AX31" i="1"/>
  <c r="AY31" i="1"/>
  <c r="AY23" i="1"/>
  <c r="AW23" i="1"/>
  <c r="AX23" i="1"/>
  <c r="AW30" i="1"/>
  <c r="AX30" i="1"/>
  <c r="AY30" i="1"/>
  <c r="AY22" i="1"/>
  <c r="AW22" i="1"/>
  <c r="AX22" i="1"/>
  <c r="AX14" i="1"/>
  <c r="AW14" i="1"/>
  <c r="AY14" i="1"/>
  <c r="AW37" i="1"/>
  <c r="AX37" i="1"/>
  <c r="AY37" i="1"/>
  <c r="AX29" i="1"/>
  <c r="AW29" i="1"/>
  <c r="AY29" i="1"/>
  <c r="AW33" i="1"/>
  <c r="AX33" i="1"/>
  <c r="AY33" i="1"/>
  <c r="AW9" i="1"/>
  <c r="AY9" i="1"/>
  <c r="AX9" i="1"/>
  <c r="AX32" i="1"/>
  <c r="AY32" i="1"/>
  <c r="AW32" i="1"/>
  <c r="AX36" i="1"/>
  <c r="AY36" i="1"/>
  <c r="AW36" i="1"/>
  <c r="AW28" i="1"/>
  <c r="AX28" i="1"/>
  <c r="AY28" i="1"/>
  <c r="AX12" i="1"/>
  <c r="AW12" i="1"/>
  <c r="AY12" i="1"/>
  <c r="AW35" i="1"/>
  <c r="AY35" i="1"/>
  <c r="AX35" i="1"/>
  <c r="AX27" i="1"/>
  <c r="AW27" i="1"/>
  <c r="AY27" i="1"/>
  <c r="AX34" i="1"/>
  <c r="AW34" i="1"/>
  <c r="AY34" i="1"/>
  <c r="AX26" i="1"/>
  <c r="AW26" i="1"/>
  <c r="AY26" i="1"/>
  <c r="AY25" i="1"/>
  <c r="AX24" i="1"/>
  <c r="AX21" i="1"/>
  <c r="AX20" i="1"/>
  <c r="AX19" i="1"/>
  <c r="AX18" i="1"/>
  <c r="AX17" i="1"/>
  <c r="AX16" i="1"/>
  <c r="AY12" i="19"/>
  <c r="AY30" i="19"/>
  <c r="AW30" i="19"/>
  <c r="AY20" i="19"/>
  <c r="AW20" i="19"/>
  <c r="AY26" i="19"/>
  <c r="AW26" i="19"/>
  <c r="AY34" i="19"/>
  <c r="AW34" i="19"/>
  <c r="AY28" i="19"/>
  <c r="AW28" i="19"/>
  <c r="AY32" i="19"/>
  <c r="AW32" i="19"/>
  <c r="AW22" i="19"/>
  <c r="AW24" i="19"/>
  <c r="AW18" i="19"/>
  <c r="AW13" i="19"/>
  <c r="AY9" i="19"/>
  <c r="AY11" i="19"/>
  <c r="AW16" i="19"/>
  <c r="AY13" i="19"/>
  <c r="AW9" i="19"/>
  <c r="AW11" i="19"/>
  <c r="Q38" i="19"/>
  <c r="Q40" i="19" s="1"/>
  <c r="AD48" i="19" s="1"/>
  <c r="AA38" i="19"/>
  <c r="AA40" i="19" s="1"/>
  <c r="AD47" i="19" s="1"/>
  <c r="AC38" i="19"/>
  <c r="AC40" i="19" s="1"/>
  <c r="AD49" i="19" s="1"/>
  <c r="AY10" i="19"/>
  <c r="AY14" i="19"/>
  <c r="AY16" i="19"/>
  <c r="AH13" i="19"/>
  <c r="AY18" i="19"/>
  <c r="AW17" i="19"/>
  <c r="AX17" i="19"/>
  <c r="AY17" i="19"/>
  <c r="AW33" i="19"/>
  <c r="AY33" i="19"/>
  <c r="AX33" i="19"/>
  <c r="AW21" i="19"/>
  <c r="AX21" i="19"/>
  <c r="AY21" i="19"/>
  <c r="AW23" i="19"/>
  <c r="AX23" i="19"/>
  <c r="AY23" i="19"/>
  <c r="AX37" i="19"/>
  <c r="AW37" i="19"/>
  <c r="AY37" i="19"/>
  <c r="AW35" i="19"/>
  <c r="AY35" i="19"/>
  <c r="AX35" i="19"/>
  <c r="AW31" i="19"/>
  <c r="AY31" i="19"/>
  <c r="AX31" i="19"/>
  <c r="AW19" i="19"/>
  <c r="AY19" i="19"/>
  <c r="AX19" i="19"/>
  <c r="AW25" i="19"/>
  <c r="AY25" i="19"/>
  <c r="AX25" i="19"/>
  <c r="AY36" i="19"/>
  <c r="AX36" i="19"/>
  <c r="AW36" i="19"/>
  <c r="AW27" i="19"/>
  <c r="AY27" i="19"/>
  <c r="AX27" i="19"/>
  <c r="AD50" i="19"/>
  <c r="AW15" i="19"/>
  <c r="AY15" i="19"/>
  <c r="AX15" i="19"/>
  <c r="AW29" i="19"/>
  <c r="AY29" i="19"/>
  <c r="AX29" i="19"/>
  <c r="AS18" i="19"/>
  <c r="K18" i="19" s="1"/>
  <c r="AH18" i="19" s="1"/>
  <c r="AS20" i="19"/>
  <c r="K20" i="19" s="1"/>
  <c r="AH20" i="19" s="1"/>
  <c r="AS26" i="19"/>
  <c r="K26" i="19" s="1"/>
  <c r="AH26" i="19" s="1"/>
  <c r="AS28" i="19"/>
  <c r="AS30" i="19"/>
  <c r="AS32" i="19"/>
  <c r="K32" i="19" s="1"/>
  <c r="AH32" i="19" s="1"/>
  <c r="AS34" i="19"/>
  <c r="K34" i="19" s="1"/>
  <c r="AH34" i="19" s="1"/>
  <c r="AS36" i="19"/>
  <c r="K36" i="19" s="1"/>
  <c r="AH36" i="19" s="1"/>
  <c r="AS8" i="19"/>
  <c r="K8" i="19" s="1"/>
  <c r="AS10" i="19"/>
  <c r="K10" i="19" s="1"/>
  <c r="AH10" i="19" s="1"/>
  <c r="AS12" i="19"/>
  <c r="K12" i="19" s="1"/>
  <c r="AH12" i="19" s="1"/>
  <c r="AS14" i="19"/>
  <c r="AL16" i="19"/>
  <c r="AL18" i="19"/>
  <c r="AL20" i="19"/>
  <c r="AL22" i="19"/>
  <c r="AL24" i="19"/>
  <c r="AL26" i="19"/>
  <c r="AL28" i="19"/>
  <c r="AL30" i="19"/>
  <c r="AL32" i="19"/>
  <c r="AL34" i="19"/>
  <c r="AL36" i="19"/>
  <c r="AS16" i="19"/>
  <c r="K16" i="19" s="1"/>
  <c r="AH16" i="19" s="1"/>
  <c r="AS22" i="19"/>
  <c r="K22" i="19" s="1"/>
  <c r="AH22" i="19" s="1"/>
  <c r="AS24" i="19"/>
  <c r="K30" i="19"/>
  <c r="AH30" i="19" s="1"/>
  <c r="K14" i="19"/>
  <c r="AH14" i="19" s="1"/>
  <c r="AS17" i="19"/>
  <c r="K17" i="19" s="1"/>
  <c r="AH17" i="19" s="1"/>
  <c r="AX20" i="19"/>
  <c r="AS23" i="19"/>
  <c r="K23" i="19" s="1"/>
  <c r="AH23" i="19" s="1"/>
  <c r="AX24" i="19"/>
  <c r="AS25" i="19"/>
  <c r="AX26" i="19"/>
  <c r="AS27" i="19"/>
  <c r="AX28" i="19"/>
  <c r="AS29" i="19"/>
  <c r="AX30" i="19"/>
  <c r="AS31" i="19"/>
  <c r="K31" i="19" s="1"/>
  <c r="AH31" i="19" s="1"/>
  <c r="AX32" i="19"/>
  <c r="AS33" i="19"/>
  <c r="K33" i="19" s="1"/>
  <c r="AH33" i="19" s="1"/>
  <c r="AX34" i="19"/>
  <c r="AS35" i="19"/>
  <c r="K35" i="19" s="1"/>
  <c r="AH35" i="19" s="1"/>
  <c r="AS37" i="19"/>
  <c r="K37" i="19" s="1"/>
  <c r="AH37" i="19" s="1"/>
  <c r="K24" i="19"/>
  <c r="AH24" i="19" s="1"/>
  <c r="K28" i="19"/>
  <c r="AH28" i="19" s="1"/>
  <c r="AW8" i="19"/>
  <c r="AW10" i="19"/>
  <c r="AW12" i="19"/>
  <c r="AW14" i="19"/>
  <c r="AS15" i="19"/>
  <c r="K15" i="19" s="1"/>
  <c r="AH15" i="19" s="1"/>
  <c r="AX16" i="19"/>
  <c r="AX18" i="19"/>
  <c r="AS19" i="19"/>
  <c r="K19" i="19" s="1"/>
  <c r="AH19" i="19" s="1"/>
  <c r="AS21" i="19"/>
  <c r="K21" i="19" s="1"/>
  <c r="AH21" i="19" s="1"/>
  <c r="AX22" i="19"/>
  <c r="AX8" i="19"/>
  <c r="AS9" i="19"/>
  <c r="K9" i="19" s="1"/>
  <c r="AH9" i="19" s="1"/>
  <c r="AX10" i="19"/>
  <c r="AS11" i="19"/>
  <c r="K11" i="19" s="1"/>
  <c r="AH11" i="19" s="1"/>
  <c r="AX12" i="19"/>
  <c r="AX14" i="19"/>
  <c r="AL15" i="19"/>
  <c r="AL17" i="19"/>
  <c r="AL19" i="19"/>
  <c r="AL21" i="19"/>
  <c r="AL23" i="19"/>
  <c r="AL25" i="19"/>
  <c r="AL27" i="19"/>
  <c r="AL29" i="19"/>
  <c r="AL31" i="19"/>
  <c r="AL33" i="19"/>
  <c r="AL35" i="19"/>
  <c r="K25" i="19"/>
  <c r="AH25" i="19" s="1"/>
  <c r="K27" i="19"/>
  <c r="AH27" i="19" s="1"/>
  <c r="K29" i="19"/>
  <c r="AH29" i="19" s="1"/>
  <c r="P9" i="15"/>
  <c r="Q9" i="15" s="1"/>
  <c r="P10" i="15"/>
  <c r="Q10" i="15" s="1"/>
  <c r="P11" i="15"/>
  <c r="Q11" i="15" s="1"/>
  <c r="P12" i="15"/>
  <c r="Q12" i="15" s="1"/>
  <c r="P13" i="15"/>
  <c r="Q13" i="15" s="1"/>
  <c r="P14" i="15"/>
  <c r="Q14" i="15" s="1"/>
  <c r="P15" i="15"/>
  <c r="Q15" i="15" s="1"/>
  <c r="P16" i="15"/>
  <c r="Q16" i="15" s="1"/>
  <c r="P17" i="15"/>
  <c r="Q17" i="15" s="1"/>
  <c r="P18" i="15"/>
  <c r="Q18" i="15" s="1"/>
  <c r="P19" i="15"/>
  <c r="Q19" i="15" s="1"/>
  <c r="P20" i="15"/>
  <c r="Q20" i="15"/>
  <c r="P21" i="15"/>
  <c r="Q21" i="15" s="1"/>
  <c r="P22" i="15"/>
  <c r="Q22" i="15" s="1"/>
  <c r="P23" i="15"/>
  <c r="Q23" i="15" s="1"/>
  <c r="P24" i="15"/>
  <c r="Q24" i="15" s="1"/>
  <c r="P25" i="15"/>
  <c r="Q25" i="15" s="1"/>
  <c r="P26" i="15"/>
  <c r="Q26" i="15" s="1"/>
  <c r="P27" i="15"/>
  <c r="Q27" i="15" s="1"/>
  <c r="P28" i="15"/>
  <c r="Q28" i="15" s="1"/>
  <c r="P29" i="15"/>
  <c r="Q29" i="15" s="1"/>
  <c r="P30" i="15"/>
  <c r="Q30" i="15" s="1"/>
  <c r="P31" i="15"/>
  <c r="Q31" i="15" s="1"/>
  <c r="P32" i="15"/>
  <c r="Q32" i="15" s="1"/>
  <c r="P33" i="15"/>
  <c r="Q33" i="15" s="1"/>
  <c r="P34" i="15"/>
  <c r="Q34" i="15" s="1"/>
  <c r="P35" i="15"/>
  <c r="Q35" i="15" s="1"/>
  <c r="P36" i="15"/>
  <c r="Q36" i="15" s="1"/>
  <c r="P37" i="15"/>
  <c r="Q37" i="15" s="1"/>
  <c r="P38" i="15"/>
  <c r="Q38" i="15" s="1"/>
  <c r="P39" i="15"/>
  <c r="Q39" i="15" s="1"/>
  <c r="P40" i="15"/>
  <c r="Q40" i="15" s="1"/>
  <c r="P41" i="15"/>
  <c r="Q41" i="15" s="1"/>
  <c r="P42" i="15"/>
  <c r="Q42" i="15" s="1"/>
  <c r="P43" i="15"/>
  <c r="Q43" i="15"/>
  <c r="P44" i="15"/>
  <c r="Q44" i="15" s="1"/>
  <c r="P45" i="15"/>
  <c r="Q45" i="15" s="1"/>
  <c r="P46" i="15"/>
  <c r="Q46" i="15" s="1"/>
  <c r="P47" i="15"/>
  <c r="Q47" i="15" s="1"/>
  <c r="P48" i="15"/>
  <c r="Q48" i="15" s="1"/>
  <c r="P49" i="15"/>
  <c r="Q49" i="15" s="1"/>
  <c r="P50" i="15"/>
  <c r="Q50" i="15" s="1"/>
  <c r="P51" i="15"/>
  <c r="Q51" i="15" s="1"/>
  <c r="P52" i="15"/>
  <c r="Q52" i="15" s="1"/>
  <c r="P53" i="15"/>
  <c r="Q53" i="15" s="1"/>
  <c r="P54" i="15"/>
  <c r="Q54" i="15" s="1"/>
  <c r="P55" i="15"/>
  <c r="Q55" i="15" s="1"/>
  <c r="P56" i="15"/>
  <c r="Q56" i="15" s="1"/>
  <c r="P57" i="15"/>
  <c r="Q57" i="15" s="1"/>
  <c r="P8" i="15"/>
  <c r="Q8" i="15" s="1"/>
  <c r="P9" i="1"/>
  <c r="Q9" i="1" s="1"/>
  <c r="P10" i="1"/>
  <c r="Q10" i="1" s="1"/>
  <c r="P11" i="1"/>
  <c r="Q11" i="1" s="1"/>
  <c r="P12" i="1"/>
  <c r="Q12" i="1" s="1"/>
  <c r="P13" i="1"/>
  <c r="Q13" i="1" s="1"/>
  <c r="P14" i="1"/>
  <c r="Q14" i="1" s="1"/>
  <c r="P15" i="1"/>
  <c r="Q15" i="1" s="1"/>
  <c r="AW15" i="1" s="1"/>
  <c r="P16" i="1"/>
  <c r="Q16" i="1"/>
  <c r="P17" i="1"/>
  <c r="Q17" i="1" s="1"/>
  <c r="P18" i="1"/>
  <c r="Q18" i="1" s="1"/>
  <c r="P19" i="1"/>
  <c r="Q19" i="1" s="1"/>
  <c r="P20" i="1"/>
  <c r="Q20" i="1" s="1"/>
  <c r="P21" i="1"/>
  <c r="Q21" i="1" s="1"/>
  <c r="P22" i="1"/>
  <c r="Q22" i="1" s="1"/>
  <c r="P23" i="1"/>
  <c r="Q23" i="1" s="1"/>
  <c r="P24" i="1"/>
  <c r="Q24" i="1" s="1"/>
  <c r="P25" i="1"/>
  <c r="Q25" i="1" s="1"/>
  <c r="P26" i="1"/>
  <c r="Q26" i="1" s="1"/>
  <c r="P27" i="1"/>
  <c r="Q27" i="1" s="1"/>
  <c r="P28" i="1"/>
  <c r="Q28" i="1" s="1"/>
  <c r="P29" i="1"/>
  <c r="Q29" i="1" s="1"/>
  <c r="P30" i="1"/>
  <c r="Q30" i="1" s="1"/>
  <c r="P31" i="1"/>
  <c r="Q31" i="1" s="1"/>
  <c r="P32" i="1"/>
  <c r="Q32" i="1" s="1"/>
  <c r="P33" i="1"/>
  <c r="Q33" i="1" s="1"/>
  <c r="P34" i="1"/>
  <c r="Q34" i="1" s="1"/>
  <c r="P35" i="1"/>
  <c r="Q35" i="1" s="1"/>
  <c r="P36" i="1"/>
  <c r="Q36" i="1" s="1"/>
  <c r="P37" i="1"/>
  <c r="Q37" i="1" s="1"/>
  <c r="P8" i="1"/>
  <c r="Q8" i="1" s="1"/>
  <c r="L41" i="5"/>
  <c r="L42" i="5" s="1"/>
  <c r="L43" i="5" s="1"/>
  <c r="L44" i="5" s="1"/>
  <c r="L45" i="5" s="1"/>
  <c r="L46" i="5" s="1"/>
  <c r="L47" i="5" s="1"/>
  <c r="L48" i="5" s="1"/>
  <c r="L49" i="5" s="1"/>
  <c r="L50" i="5" s="1"/>
  <c r="L51" i="5" s="1"/>
  <c r="L52" i="5" s="1"/>
  <c r="L53" i="5" s="1"/>
  <c r="L54" i="5" s="1"/>
  <c r="L55" i="5" s="1"/>
  <c r="L56" i="5" s="1"/>
  <c r="L57" i="5" s="1"/>
  <c r="L58" i="5" s="1"/>
  <c r="L59" i="5" s="1"/>
  <c r="L60" i="5" s="1"/>
  <c r="L61" i="5" s="1"/>
  <c r="L62" i="5" s="1"/>
  <c r="L63" i="5" s="1"/>
  <c r="L64" i="5" s="1"/>
  <c r="L65" i="5" s="1"/>
  <c r="L66" i="5" s="1"/>
  <c r="L67" i="5" s="1"/>
  <c r="L68" i="5" s="1"/>
  <c r="L69" i="5" s="1"/>
  <c r="L70" i="5" s="1"/>
  <c r="L71" i="5" s="1"/>
  <c r="L72" i="5" s="1"/>
  <c r="L73" i="5" s="1"/>
  <c r="L74" i="5" s="1"/>
  <c r="L75" i="5" s="1"/>
  <c r="L76" i="5" s="1"/>
  <c r="L77" i="5" s="1"/>
  <c r="L78" i="5" s="1"/>
  <c r="L79" i="5" s="1"/>
  <c r="L80" i="5" s="1"/>
  <c r="L81" i="5" s="1"/>
  <c r="L82" i="5" s="1"/>
  <c r="L83" i="5" s="1"/>
  <c r="L84" i="5" s="1"/>
  <c r="K41" i="5"/>
  <c r="K42" i="5" s="1"/>
  <c r="K43" i="5" s="1"/>
  <c r="K44" i="5" s="1"/>
  <c r="K45" i="5" s="1"/>
  <c r="K46" i="5" s="1"/>
  <c r="K47" i="5" s="1"/>
  <c r="K48" i="5" s="1"/>
  <c r="K49" i="5" s="1"/>
  <c r="K50" i="5" s="1"/>
  <c r="K51" i="5" s="1"/>
  <c r="K52" i="5" s="1"/>
  <c r="K53" i="5" s="1"/>
  <c r="K54" i="5" s="1"/>
  <c r="K55" i="5" s="1"/>
  <c r="K56" i="5" s="1"/>
  <c r="K57" i="5" s="1"/>
  <c r="K58" i="5" s="1"/>
  <c r="K59" i="5" s="1"/>
  <c r="K60" i="5" s="1"/>
  <c r="K61" i="5" s="1"/>
  <c r="K62" i="5" s="1"/>
  <c r="K63" i="5" s="1"/>
  <c r="K64" i="5" s="1"/>
  <c r="K65" i="5" s="1"/>
  <c r="K66" i="5" s="1"/>
  <c r="K67" i="5" s="1"/>
  <c r="K68" i="5" s="1"/>
  <c r="K69" i="5" s="1"/>
  <c r="K70" i="5" s="1"/>
  <c r="K71" i="5" s="1"/>
  <c r="K72" i="5" s="1"/>
  <c r="K73" i="5" s="1"/>
  <c r="K74" i="5" s="1"/>
  <c r="K75" i="5" s="1"/>
  <c r="K76" i="5" s="1"/>
  <c r="K77" i="5" s="1"/>
  <c r="K78" i="5" s="1"/>
  <c r="K79" i="5" s="1"/>
  <c r="K80" i="5" s="1"/>
  <c r="K81" i="5" s="1"/>
  <c r="K82" i="5" s="1"/>
  <c r="K83" i="5" s="1"/>
  <c r="K84" i="5" s="1"/>
  <c r="F40" i="5"/>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F74" i="5" s="1"/>
  <c r="F75" i="5" s="1"/>
  <c r="F76" i="5" s="1"/>
  <c r="F77" i="5" s="1"/>
  <c r="F78" i="5" s="1"/>
  <c r="F79" i="5" s="1"/>
  <c r="F80" i="5" s="1"/>
  <c r="F81" i="5" s="1"/>
  <c r="F82" i="5" s="1"/>
  <c r="F83" i="5" s="1"/>
  <c r="F84" i="5" s="1"/>
  <c r="J38" i="5"/>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J74" i="5" s="1"/>
  <c r="J75" i="5" s="1"/>
  <c r="J76" i="5" s="1"/>
  <c r="J77" i="5" s="1"/>
  <c r="J78" i="5" s="1"/>
  <c r="J79" i="5" s="1"/>
  <c r="J80" i="5" s="1"/>
  <c r="J81" i="5" s="1"/>
  <c r="J82" i="5" s="1"/>
  <c r="J83" i="5" s="1"/>
  <c r="J84" i="5" s="1"/>
  <c r="I38" i="5"/>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L37" i="5"/>
  <c r="L38" i="5" s="1"/>
  <c r="L39" i="5" s="1"/>
  <c r="L40" i="5" s="1"/>
  <c r="K37" i="5"/>
  <c r="K38" i="5" s="1"/>
  <c r="K39" i="5" s="1"/>
  <c r="K40" i="5" s="1"/>
  <c r="J37" i="5"/>
  <c r="I37" i="5"/>
  <c r="H37" i="5"/>
  <c r="H38" i="5" s="1"/>
  <c r="H39" i="5" s="1"/>
  <c r="H40" i="5" s="1"/>
  <c r="H41" i="5" s="1"/>
  <c r="H42" i="5" s="1"/>
  <c r="H43" i="5" s="1"/>
  <c r="H44" i="5" s="1"/>
  <c r="H45" i="5" s="1"/>
  <c r="H46" i="5" s="1"/>
  <c r="H47" i="5" s="1"/>
  <c r="H48" i="5" s="1"/>
  <c r="H49" i="5" s="1"/>
  <c r="H50" i="5" s="1"/>
  <c r="H51" i="5" s="1"/>
  <c r="H52" i="5" s="1"/>
  <c r="H53" i="5" s="1"/>
  <c r="H54" i="5" s="1"/>
  <c r="H55" i="5" s="1"/>
  <c r="H56" i="5" s="1"/>
  <c r="H57" i="5" s="1"/>
  <c r="H58" i="5" s="1"/>
  <c r="H59" i="5" s="1"/>
  <c r="H60" i="5" s="1"/>
  <c r="H61" i="5" s="1"/>
  <c r="H62" i="5" s="1"/>
  <c r="H63" i="5" s="1"/>
  <c r="H64" i="5" s="1"/>
  <c r="H65" i="5" s="1"/>
  <c r="H66" i="5" s="1"/>
  <c r="H67" i="5" s="1"/>
  <c r="H68" i="5" s="1"/>
  <c r="H69" i="5" s="1"/>
  <c r="H70" i="5" s="1"/>
  <c r="H71" i="5" s="1"/>
  <c r="H72" i="5" s="1"/>
  <c r="H73" i="5" s="1"/>
  <c r="H74" i="5" s="1"/>
  <c r="H75" i="5" s="1"/>
  <c r="H76" i="5" s="1"/>
  <c r="H77" i="5" s="1"/>
  <c r="H78" i="5" s="1"/>
  <c r="H79" i="5" s="1"/>
  <c r="H80" i="5" s="1"/>
  <c r="H81" i="5" s="1"/>
  <c r="H82" i="5" s="1"/>
  <c r="H83" i="5" s="1"/>
  <c r="H84" i="5" s="1"/>
  <c r="G37" i="5"/>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F37" i="5"/>
  <c r="F38" i="5" s="1"/>
  <c r="F39" i="5" s="1"/>
  <c r="C37" i="5"/>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L36" i="5"/>
  <c r="K36" i="5"/>
  <c r="J36" i="5"/>
  <c r="I36" i="5"/>
  <c r="H36" i="5"/>
  <c r="G36" i="5"/>
  <c r="F36" i="5"/>
  <c r="E36" i="5"/>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D36" i="5"/>
  <c r="D37" i="5" s="1"/>
  <c r="D38" i="5" s="1"/>
  <c r="D39" i="5" s="1"/>
  <c r="D40" i="5" s="1"/>
  <c r="D41" i="5" s="1"/>
  <c r="D42" i="5" s="1"/>
  <c r="D43" i="5" s="1"/>
  <c r="D44" i="5" s="1"/>
  <c r="D45" i="5" s="1"/>
  <c r="D46" i="5" s="1"/>
  <c r="D47" i="5" s="1"/>
  <c r="D48" i="5" s="1"/>
  <c r="D49" i="5" s="1"/>
  <c r="D50" i="5" s="1"/>
  <c r="D51" i="5" s="1"/>
  <c r="D52" i="5" s="1"/>
  <c r="D53" i="5" s="1"/>
  <c r="D54" i="5" s="1"/>
  <c r="D55" i="5" s="1"/>
  <c r="D56" i="5" s="1"/>
  <c r="D57" i="5" s="1"/>
  <c r="D58" i="5" s="1"/>
  <c r="D59" i="5" s="1"/>
  <c r="D60" i="5" s="1"/>
  <c r="D61" i="5" s="1"/>
  <c r="D62" i="5" s="1"/>
  <c r="D63" i="5" s="1"/>
  <c r="D64" i="5" s="1"/>
  <c r="D65" i="5" s="1"/>
  <c r="D66" i="5" s="1"/>
  <c r="D67" i="5" s="1"/>
  <c r="D68" i="5" s="1"/>
  <c r="D69" i="5" s="1"/>
  <c r="D70" i="5" s="1"/>
  <c r="D71" i="5" s="1"/>
  <c r="D72" i="5" s="1"/>
  <c r="D73" i="5" s="1"/>
  <c r="D74" i="5" s="1"/>
  <c r="D75" i="5" s="1"/>
  <c r="D76" i="5" s="1"/>
  <c r="D77" i="5" s="1"/>
  <c r="D78" i="5" s="1"/>
  <c r="D79" i="5" s="1"/>
  <c r="D80" i="5" s="1"/>
  <c r="D81" i="5" s="1"/>
  <c r="D82" i="5" s="1"/>
  <c r="D83" i="5" s="1"/>
  <c r="D84" i="5" s="1"/>
  <c r="C36" i="5"/>
  <c r="C35" i="5"/>
  <c r="E9" i="5"/>
  <c r="E10" i="5"/>
  <c r="E11" i="5"/>
  <c r="E12" i="5"/>
  <c r="E13" i="5"/>
  <c r="E14" i="5"/>
  <c r="E15" i="5"/>
  <c r="E16" i="5"/>
  <c r="E17" i="5"/>
  <c r="E18" i="5"/>
  <c r="E19" i="5"/>
  <c r="E20" i="5"/>
  <c r="E21" i="5"/>
  <c r="E22" i="5"/>
  <c r="E23" i="5"/>
  <c r="E24" i="5"/>
  <c r="E25" i="5"/>
  <c r="E26" i="5"/>
  <c r="E27" i="5"/>
  <c r="E28" i="5"/>
  <c r="E29" i="5"/>
  <c r="E30" i="5"/>
  <c r="E31" i="5"/>
  <c r="E32" i="5"/>
  <c r="E33" i="5"/>
  <c r="E34" i="5"/>
  <c r="E8" i="5"/>
  <c r="E7" i="5"/>
  <c r="K3" i="1"/>
  <c r="AA9" i="1"/>
  <c r="AC9" i="1"/>
  <c r="AA10" i="1"/>
  <c r="AC10" i="1"/>
  <c r="AA11" i="1"/>
  <c r="AC11" i="1"/>
  <c r="AA12" i="1"/>
  <c r="AC12" i="1"/>
  <c r="AA13" i="1"/>
  <c r="AC13" i="1"/>
  <c r="AA14" i="1"/>
  <c r="AC14" i="1"/>
  <c r="AA15" i="1"/>
  <c r="AY15" i="1" s="1"/>
  <c r="AC15" i="1"/>
  <c r="AA16" i="1"/>
  <c r="AC16" i="1"/>
  <c r="AA17" i="1"/>
  <c r="AC17" i="1"/>
  <c r="AA18" i="1"/>
  <c r="AC18" i="1"/>
  <c r="AA19" i="1"/>
  <c r="AC19" i="1"/>
  <c r="AA20" i="1"/>
  <c r="AC20" i="1"/>
  <c r="AA21" i="1"/>
  <c r="AC21" i="1"/>
  <c r="AA22" i="1"/>
  <c r="AC22" i="1"/>
  <c r="AA23" i="1"/>
  <c r="AC23" i="1"/>
  <c r="AA24" i="1"/>
  <c r="AC24" i="1"/>
  <c r="AA25" i="1"/>
  <c r="AC25" i="1"/>
  <c r="AA26" i="1"/>
  <c r="AC26" i="1"/>
  <c r="AA27" i="1"/>
  <c r="AC27" i="1"/>
  <c r="AA28" i="1"/>
  <c r="AC28" i="1"/>
  <c r="AA29" i="1"/>
  <c r="AC29" i="1"/>
  <c r="AA30" i="1"/>
  <c r="AC30" i="1"/>
  <c r="AA31" i="1"/>
  <c r="AC31" i="1"/>
  <c r="AA32" i="1"/>
  <c r="AC32" i="1"/>
  <c r="AA33" i="1"/>
  <c r="AC33" i="1"/>
  <c r="AA34" i="1"/>
  <c r="AC34" i="1"/>
  <c r="AA35" i="1"/>
  <c r="AC35" i="1"/>
  <c r="AA36" i="1"/>
  <c r="AC36" i="1"/>
  <c r="AA37" i="1"/>
  <c r="AC37" i="1"/>
  <c r="K34" i="5"/>
  <c r="J34" i="5"/>
  <c r="I34" i="5"/>
  <c r="D3" i="18"/>
  <c r="E28" i="15"/>
  <c r="AY38" i="19" l="1"/>
  <c r="AH8" i="19"/>
  <c r="AH38" i="19" s="1"/>
  <c r="K38" i="19"/>
  <c r="AW38" i="19"/>
  <c r="AX38" i="19"/>
  <c r="K3" i="15"/>
  <c r="K31" i="5"/>
  <c r="J31" i="5"/>
  <c r="I31" i="5"/>
  <c r="AG1" i="1"/>
  <c r="AG1" i="15" s="1"/>
  <c r="H4" i="15"/>
  <c r="E9" i="15"/>
  <c r="E10" i="15"/>
  <c r="E11" i="15"/>
  <c r="E12" i="15"/>
  <c r="E13" i="15"/>
  <c r="E14" i="15"/>
  <c r="E15" i="15"/>
  <c r="E16" i="15"/>
  <c r="E17" i="15"/>
  <c r="E18" i="15"/>
  <c r="E19" i="15"/>
  <c r="E20" i="15"/>
  <c r="E21" i="15"/>
  <c r="E22" i="15"/>
  <c r="E23" i="15"/>
  <c r="E24" i="15"/>
  <c r="E25" i="15"/>
  <c r="E26" i="15"/>
  <c r="E27"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8" i="15"/>
  <c r="AI8" i="15" s="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8" i="1"/>
  <c r="H3" i="15"/>
  <c r="H2" i="15"/>
  <c r="AC56" i="15"/>
  <c r="AA56" i="15"/>
  <c r="AC55" i="15"/>
  <c r="AA55" i="15"/>
  <c r="AC54" i="15"/>
  <c r="AA54" i="15"/>
  <c r="AC53" i="15"/>
  <c r="AA53" i="15"/>
  <c r="AC52" i="15"/>
  <c r="AA52" i="15"/>
  <c r="AC51" i="15"/>
  <c r="AA51" i="15"/>
  <c r="AC50" i="15"/>
  <c r="AA50" i="15"/>
  <c r="AC49" i="15"/>
  <c r="AA49" i="15"/>
  <c r="AC48" i="15"/>
  <c r="AA48" i="15"/>
  <c r="AC47" i="15"/>
  <c r="AA47" i="15"/>
  <c r="AC46" i="15"/>
  <c r="AA46" i="15"/>
  <c r="AC45" i="15"/>
  <c r="AA45" i="15"/>
  <c r="AC44" i="15"/>
  <c r="AA44" i="15"/>
  <c r="AC43" i="15"/>
  <c r="AA43" i="15"/>
  <c r="AC42" i="15"/>
  <c r="AA42" i="15"/>
  <c r="AC41" i="15"/>
  <c r="AA41" i="15"/>
  <c r="AC40" i="15"/>
  <c r="AA40" i="15"/>
  <c r="AC39" i="15"/>
  <c r="AA39" i="15"/>
  <c r="AC38" i="15"/>
  <c r="AA38" i="15"/>
  <c r="AC37" i="15"/>
  <c r="AA37" i="15"/>
  <c r="AC36" i="15"/>
  <c r="AA36" i="15"/>
  <c r="AC35" i="15"/>
  <c r="AA35" i="15"/>
  <c r="AF58" i="15"/>
  <c r="AE58" i="15"/>
  <c r="AD58" i="15"/>
  <c r="S58" i="15"/>
  <c r="S39" i="1" s="1"/>
  <c r="AC57" i="15"/>
  <c r="AA57" i="15"/>
  <c r="AC34" i="15"/>
  <c r="AA34" i="15"/>
  <c r="AC33" i="15"/>
  <c r="AA33" i="15"/>
  <c r="AC32" i="15"/>
  <c r="AA32" i="15"/>
  <c r="AC31" i="15"/>
  <c r="AA31" i="15"/>
  <c r="AC30" i="15"/>
  <c r="AA30" i="15"/>
  <c r="AC29" i="15"/>
  <c r="AA29" i="15"/>
  <c r="AC28" i="15"/>
  <c r="AA28" i="15"/>
  <c r="AC27" i="15"/>
  <c r="AA27" i="15"/>
  <c r="AC26" i="15"/>
  <c r="AA26" i="15"/>
  <c r="AC25" i="15"/>
  <c r="AA25" i="15"/>
  <c r="AC24" i="15"/>
  <c r="AA24" i="15"/>
  <c r="AC23" i="15"/>
  <c r="AA23" i="15"/>
  <c r="AC22" i="15"/>
  <c r="AA22" i="15"/>
  <c r="AC21" i="15"/>
  <c r="AA21" i="15"/>
  <c r="AC20" i="15"/>
  <c r="AA20" i="15"/>
  <c r="AC19" i="15"/>
  <c r="AA19" i="15"/>
  <c r="AC18" i="15"/>
  <c r="AA18" i="15"/>
  <c r="AC17" i="15"/>
  <c r="AA17" i="15"/>
  <c r="AC16" i="15"/>
  <c r="AA16" i="15"/>
  <c r="AC15" i="15"/>
  <c r="AA15" i="15"/>
  <c r="AC14" i="15"/>
  <c r="AA14" i="15"/>
  <c r="AC13" i="15"/>
  <c r="AA13" i="15"/>
  <c r="AC12" i="15"/>
  <c r="AA12" i="15"/>
  <c r="AC11" i="15"/>
  <c r="AA11" i="15"/>
  <c r="AC10" i="15"/>
  <c r="AA10" i="15"/>
  <c r="AC9" i="15"/>
  <c r="AA9" i="15"/>
  <c r="AR8" i="15"/>
  <c r="AQ8" i="15"/>
  <c r="AP8" i="15"/>
  <c r="AO8" i="15"/>
  <c r="AN8" i="15"/>
  <c r="AM8" i="15"/>
  <c r="AK8" i="15"/>
  <c r="AJ8" i="15"/>
  <c r="AC8" i="15"/>
  <c r="AA8" i="15"/>
  <c r="AR7" i="15"/>
  <c r="AQ7" i="15"/>
  <c r="AP7" i="15"/>
  <c r="AO7" i="15"/>
  <c r="AN7" i="15"/>
  <c r="AM7" i="15"/>
  <c r="AL7" i="15"/>
  <c r="AK7" i="15"/>
  <c r="AJ7" i="15"/>
  <c r="AI7" i="15"/>
  <c r="AM6" i="15"/>
  <c r="AI15" i="1" l="1"/>
  <c r="AS15" i="1"/>
  <c r="AG8" i="15"/>
  <c r="AU8" i="15" s="1"/>
  <c r="AX8" i="15" s="1"/>
  <c r="F7" i="15"/>
  <c r="G7" i="15"/>
  <c r="K16" i="15"/>
  <c r="K24" i="15"/>
  <c r="K40" i="15"/>
  <c r="K48" i="15"/>
  <c r="K56" i="15"/>
  <c r="K52" i="15"/>
  <c r="K13" i="15"/>
  <c r="K21" i="15"/>
  <c r="K29" i="15"/>
  <c r="K37" i="15"/>
  <c r="K45" i="15"/>
  <c r="K53" i="15"/>
  <c r="K28" i="15"/>
  <c r="K44" i="15"/>
  <c r="K10" i="15"/>
  <c r="K18" i="15"/>
  <c r="K34" i="15"/>
  <c r="K42" i="15"/>
  <c r="K50" i="15"/>
  <c r="K20" i="15"/>
  <c r="K36" i="15"/>
  <c r="K15" i="15"/>
  <c r="K23" i="15"/>
  <c r="K39" i="15"/>
  <c r="K47" i="15"/>
  <c r="K55" i="15"/>
  <c r="K51" i="15"/>
  <c r="K12" i="15"/>
  <c r="K9" i="15"/>
  <c r="K17" i="15"/>
  <c r="K25" i="15"/>
  <c r="K41" i="15"/>
  <c r="K49" i="15"/>
  <c r="K57" i="15"/>
  <c r="K11" i="15"/>
  <c r="K43" i="15"/>
  <c r="K14" i="15"/>
  <c r="K22" i="15"/>
  <c r="K30" i="15"/>
  <c r="K38" i="15"/>
  <c r="K46" i="15"/>
  <c r="K54" i="15"/>
  <c r="K19" i="15"/>
  <c r="K27" i="15"/>
  <c r="K35" i="15"/>
  <c r="K31" i="15"/>
  <c r="AD39" i="1"/>
  <c r="AE39" i="1"/>
  <c r="AF39" i="1"/>
  <c r="AA58" i="15"/>
  <c r="AC58" i="15"/>
  <c r="AS8" i="15"/>
  <c r="K26" i="15"/>
  <c r="K33" i="15"/>
  <c r="K32" i="15"/>
  <c r="AL8" i="15"/>
  <c r="A1" i="12"/>
  <c r="AY8" i="15" l="1"/>
  <c r="AU60" i="15"/>
  <c r="AT8" i="15"/>
  <c r="K8" i="15" s="1"/>
  <c r="AH8" i="15" s="1"/>
  <c r="AC39" i="1"/>
  <c r="AA39" i="1"/>
  <c r="AU39" i="1" l="1"/>
  <c r="AU39" i="19"/>
  <c r="AH42" i="19" s="1"/>
  <c r="AX58" i="15"/>
  <c r="AY58" i="15"/>
  <c r="K58" i="15"/>
  <c r="K39" i="19" s="1"/>
  <c r="K40" i="19" s="1"/>
  <c r="AU8" i="1"/>
  <c r="AX8" i="1" s="1"/>
  <c r="AN7" i="1"/>
  <c r="AO7" i="1"/>
  <c r="AP7" i="1"/>
  <c r="AQ7" i="1"/>
  <c r="AR7" i="1"/>
  <c r="AM7" i="1"/>
  <c r="AL7" i="1"/>
  <c r="S38" i="1"/>
  <c r="AJ8" i="1"/>
  <c r="AK8" i="1"/>
  <c r="AN8" i="1"/>
  <c r="AO8" i="1"/>
  <c r="AP8" i="1"/>
  <c r="AQ8" i="1"/>
  <c r="AR8" i="1"/>
  <c r="AM8" i="1"/>
  <c r="B9" i="8"/>
  <c r="C7" i="5"/>
  <c r="AE38" i="1"/>
  <c r="I33" i="5"/>
  <c r="J33" i="5"/>
  <c r="K33" i="5"/>
  <c r="L9" i="8"/>
  <c r="K9" i="8"/>
  <c r="J9" i="8"/>
  <c r="I9" i="8"/>
  <c r="H9" i="8"/>
  <c r="G9" i="8"/>
  <c r="E7" i="8"/>
  <c r="D7" i="8"/>
  <c r="C7" i="8"/>
  <c r="M7" i="8"/>
  <c r="L7" i="8"/>
  <c r="K7" i="8"/>
  <c r="J7" i="8"/>
  <c r="I7" i="8"/>
  <c r="H7" i="8"/>
  <c r="G7" i="8"/>
  <c r="F7" i="8"/>
  <c r="B7" i="8"/>
  <c r="A7" i="8"/>
  <c r="M5" i="8"/>
  <c r="L5" i="8"/>
  <c r="K5" i="8"/>
  <c r="J5" i="8"/>
  <c r="I5" i="8"/>
  <c r="H5" i="8"/>
  <c r="I9" i="5"/>
  <c r="J9" i="5"/>
  <c r="K9" i="5"/>
  <c r="I10" i="5"/>
  <c r="J10" i="5"/>
  <c r="K10" i="5"/>
  <c r="I11" i="5"/>
  <c r="J11" i="5"/>
  <c r="K11" i="5"/>
  <c r="I12" i="5"/>
  <c r="J12" i="5"/>
  <c r="K12" i="5"/>
  <c r="I13" i="5"/>
  <c r="J13" i="5"/>
  <c r="K13" i="5"/>
  <c r="I14" i="5"/>
  <c r="J14" i="5"/>
  <c r="K14" i="5"/>
  <c r="I15" i="5"/>
  <c r="J15" i="5"/>
  <c r="K15" i="5"/>
  <c r="I16" i="5"/>
  <c r="J16" i="5"/>
  <c r="K16" i="5"/>
  <c r="I17" i="5"/>
  <c r="J17" i="5"/>
  <c r="K17" i="5"/>
  <c r="I18" i="5"/>
  <c r="J18" i="5"/>
  <c r="K18" i="5"/>
  <c r="I19" i="5"/>
  <c r="J19" i="5"/>
  <c r="K19" i="5"/>
  <c r="I20" i="5"/>
  <c r="J20" i="5"/>
  <c r="K20" i="5"/>
  <c r="I21" i="5"/>
  <c r="J21" i="5"/>
  <c r="K21" i="5"/>
  <c r="I22" i="5"/>
  <c r="J22" i="5"/>
  <c r="K22" i="5"/>
  <c r="I23" i="5"/>
  <c r="J23" i="5"/>
  <c r="K23" i="5"/>
  <c r="I24" i="5"/>
  <c r="J24" i="5"/>
  <c r="K24" i="5"/>
  <c r="I25" i="5"/>
  <c r="J25" i="5"/>
  <c r="K25" i="5"/>
  <c r="I26" i="5"/>
  <c r="J26" i="5"/>
  <c r="K26" i="5"/>
  <c r="I27" i="5"/>
  <c r="J27" i="5"/>
  <c r="K27" i="5"/>
  <c r="I28" i="5"/>
  <c r="J28" i="5"/>
  <c r="K28" i="5"/>
  <c r="I29" i="5"/>
  <c r="J29" i="5"/>
  <c r="K29" i="5"/>
  <c r="I30" i="5"/>
  <c r="J30" i="5"/>
  <c r="K30" i="5"/>
  <c r="K8" i="5"/>
  <c r="J8" i="5"/>
  <c r="I8" i="5"/>
  <c r="AD46" i="19" l="1"/>
  <c r="AD52" i="19" s="1"/>
  <c r="AG40" i="19"/>
  <c r="AY39" i="1"/>
  <c r="AY39" i="19"/>
  <c r="AY40" i="19" s="1"/>
  <c r="AG48" i="19" s="1"/>
  <c r="AX39" i="1"/>
  <c r="AX39" i="19"/>
  <c r="AX40" i="19" s="1"/>
  <c r="AG47" i="19" s="1"/>
  <c r="AX38" i="1"/>
  <c r="AX40" i="1" s="1"/>
  <c r="AG47" i="1" s="1"/>
  <c r="K39" i="1"/>
  <c r="AL8" i="1"/>
  <c r="S40" i="1"/>
  <c r="AE40" i="1"/>
  <c r="B7" i="5"/>
  <c r="D7" i="5"/>
  <c r="F7" i="5"/>
  <c r="G7" i="5"/>
  <c r="H7" i="5"/>
  <c r="I7" i="5"/>
  <c r="J7" i="5"/>
  <c r="K7" i="5"/>
  <c r="L7" i="5"/>
  <c r="A7" i="5"/>
  <c r="AD53" i="19" l="1"/>
  <c r="AC8" i="1"/>
  <c r="AF38" i="1"/>
  <c r="AF40" i="1" s="1"/>
  <c r="AM6" i="1"/>
  <c r="AK7" i="1"/>
  <c r="AJ7" i="1"/>
  <c r="AI7" i="1"/>
  <c r="AD38" i="1"/>
  <c r="AA8" i="1"/>
  <c r="AY8" i="1" s="1"/>
  <c r="AY38" i="1" s="1"/>
  <c r="AY40" i="1" s="1"/>
  <c r="AG48" i="1" s="1"/>
  <c r="K16" i="1" l="1"/>
  <c r="AH16" i="1" s="1"/>
  <c r="K24" i="1"/>
  <c r="AH24" i="1" s="1"/>
  <c r="K32" i="1"/>
  <c r="AH32" i="1" s="1"/>
  <c r="K30" i="1"/>
  <c r="AH30" i="1" s="1"/>
  <c r="K13" i="1"/>
  <c r="AH13" i="1" s="1"/>
  <c r="K21" i="1"/>
  <c r="AH21" i="1" s="1"/>
  <c r="K29" i="1"/>
  <c r="AH29" i="1" s="1"/>
  <c r="K37" i="1"/>
  <c r="AH37" i="1" s="1"/>
  <c r="K10" i="1"/>
  <c r="AH10" i="1" s="1"/>
  <c r="K18" i="1"/>
  <c r="AH18" i="1" s="1"/>
  <c r="K26" i="1"/>
  <c r="AH26" i="1" s="1"/>
  <c r="K34" i="1"/>
  <c r="AH34" i="1" s="1"/>
  <c r="K15" i="1"/>
  <c r="AH15" i="1" s="1"/>
  <c r="K23" i="1"/>
  <c r="AH23" i="1" s="1"/>
  <c r="K31" i="1"/>
  <c r="AH31" i="1" s="1"/>
  <c r="K14" i="1"/>
  <c r="AH14" i="1" s="1"/>
  <c r="K27" i="1"/>
  <c r="AH27" i="1" s="1"/>
  <c r="K12" i="1"/>
  <c r="AH12" i="1" s="1"/>
  <c r="K20" i="1"/>
  <c r="AH20" i="1" s="1"/>
  <c r="K28" i="1"/>
  <c r="AH28" i="1" s="1"/>
  <c r="K36" i="1"/>
  <c r="AH36" i="1" s="1"/>
  <c r="K9" i="1"/>
  <c r="AH9" i="1" s="1"/>
  <c r="K17" i="1"/>
  <c r="AH17" i="1" s="1"/>
  <c r="K25" i="1"/>
  <c r="AH25" i="1" s="1"/>
  <c r="K33" i="1"/>
  <c r="AH33" i="1" s="1"/>
  <c r="K22" i="1"/>
  <c r="AH22" i="1" s="1"/>
  <c r="K35" i="1"/>
  <c r="AH35" i="1" s="1"/>
  <c r="K11" i="1"/>
  <c r="AH11" i="1" s="1"/>
  <c r="K19" i="1"/>
  <c r="AH19" i="1" s="1"/>
  <c r="AU61" i="15"/>
  <c r="AD50" i="1"/>
  <c r="AI8" i="1"/>
  <c r="AS8" i="1"/>
  <c r="AD40" i="1"/>
  <c r="AC38" i="1"/>
  <c r="AC40" i="1" s="1"/>
  <c r="AA38" i="1"/>
  <c r="AU40" i="1" l="1"/>
  <c r="AU40" i="19"/>
  <c r="AH43" i="19" s="1"/>
  <c r="K8" i="1"/>
  <c r="AH8" i="1" s="1"/>
  <c r="AD49" i="1"/>
  <c r="AT8" i="1"/>
  <c r="AA40" i="1"/>
  <c r="AD47" i="1" l="1"/>
  <c r="AH43" i="1" l="1"/>
  <c r="K38" i="1"/>
  <c r="K40" i="1" s="1"/>
  <c r="AD46" i="1" s="1"/>
  <c r="M19" i="1" l="1"/>
  <c r="M31" i="1"/>
  <c r="Y16" i="1"/>
  <c r="Y28" i="1"/>
  <c r="M18" i="1"/>
  <c r="Z17" i="1"/>
  <c r="Z29" i="1"/>
  <c r="Z19" i="1"/>
  <c r="Y31" i="1"/>
  <c r="Z23" i="1"/>
  <c r="Z31" i="1"/>
  <c r="Y10" i="1"/>
  <c r="Y23" i="1"/>
  <c r="Y35" i="1"/>
  <c r="Z35" i="15"/>
  <c r="Z24" i="15"/>
  <c r="X11" i="15"/>
  <c r="Y44" i="15"/>
  <c r="Z50" i="15"/>
  <c r="Z28" i="15"/>
  <c r="X28" i="15"/>
  <c r="X54" i="15"/>
  <c r="Z42" i="15"/>
  <c r="X34" i="15"/>
  <c r="M20" i="15"/>
  <c r="M29" i="15"/>
  <c r="M34" i="15"/>
  <c r="Y22" i="15"/>
  <c r="M10" i="15"/>
  <c r="Y55" i="15"/>
  <c r="X26" i="15"/>
  <c r="Y57" i="15"/>
  <c r="X41" i="15"/>
  <c r="Y20" i="15"/>
  <c r="Y47" i="15"/>
  <c r="X55" i="15"/>
  <c r="Y12" i="15"/>
  <c r="Z29" i="15"/>
  <c r="M48" i="15"/>
  <c r="X12" i="1"/>
  <c r="M20" i="1"/>
  <c r="Z36" i="1"/>
  <c r="X17" i="1"/>
  <c r="X29" i="1"/>
  <c r="M10" i="1"/>
  <c r="M23" i="1"/>
  <c r="Z24" i="1"/>
  <c r="Y18" i="1"/>
  <c r="Y30" i="1"/>
  <c r="X37" i="1"/>
  <c r="Z20" i="1"/>
  <c r="Y32" i="1"/>
  <c r="X26" i="1"/>
  <c r="Z21" i="1"/>
  <c r="Z32" i="1"/>
  <c r="Y11" i="1"/>
  <c r="Y24" i="1"/>
  <c r="X36" i="1"/>
  <c r="X57" i="15"/>
  <c r="M21" i="15"/>
  <c r="Z10" i="15"/>
  <c r="Y38" i="15"/>
  <c r="M49" i="15"/>
  <c r="Y37" i="15"/>
  <c r="M26" i="15"/>
  <c r="Y14" i="15"/>
  <c r="X52" i="15"/>
  <c r="M41" i="15"/>
  <c r="Y33" i="15"/>
  <c r="X19" i="15"/>
  <c r="Z27" i="15"/>
  <c r="X44" i="15"/>
  <c r="Z21" i="15"/>
  <c r="Y53" i="15"/>
  <c r="M32" i="15"/>
  <c r="Z41" i="15"/>
  <c r="X32" i="15"/>
  <c r="Z15" i="15"/>
  <c r="M28" i="15"/>
  <c r="X47" i="15"/>
  <c r="Z11" i="15"/>
  <c r="M18" i="15"/>
  <c r="M23" i="15"/>
  <c r="Z53" i="15"/>
  <c r="Y52" i="15"/>
  <c r="Y19" i="15"/>
  <c r="Z44" i="15"/>
  <c r="X10" i="15"/>
  <c r="M25" i="1"/>
  <c r="Z30" i="1"/>
  <c r="Z22" i="1"/>
  <c r="M21" i="1"/>
  <c r="Y37" i="1"/>
  <c r="Z15" i="1"/>
  <c r="Z28" i="1"/>
  <c r="X27" i="1"/>
  <c r="Y19" i="1"/>
  <c r="X31" i="1"/>
  <c r="X9" i="1"/>
  <c r="Y21" i="1"/>
  <c r="X33" i="1"/>
  <c r="Y22" i="1"/>
  <c r="Y33" i="1"/>
  <c r="Y12" i="1"/>
  <c r="X25" i="1"/>
  <c r="M30" i="1"/>
  <c r="Z34" i="15"/>
  <c r="X20" i="15"/>
  <c r="Y9" i="15"/>
  <c r="Z36" i="15"/>
  <c r="Z48" i="15"/>
  <c r="Y35" i="15"/>
  <c r="X48" i="15"/>
  <c r="Y50" i="15"/>
  <c r="Z40" i="15"/>
  <c r="M30" i="15"/>
  <c r="Z18" i="15"/>
  <c r="X23" i="15"/>
  <c r="X42" i="15"/>
  <c r="Y32" i="15"/>
  <c r="M19" i="15"/>
  <c r="X8" i="15"/>
  <c r="M52" i="15"/>
  <c r="M40" i="15"/>
  <c r="Z57" i="15"/>
  <c r="X51" i="15"/>
  <c r="X31" i="15"/>
  <c r="M22" i="15"/>
  <c r="X9" i="15"/>
  <c r="Y36" i="15"/>
  <c r="X22" i="15"/>
  <c r="M17" i="15"/>
  <c r="Z45" i="15"/>
  <c r="Y8" i="1"/>
  <c r="Y15" i="1"/>
  <c r="Y25" i="1"/>
  <c r="X20" i="1"/>
  <c r="M13" i="1"/>
  <c r="Z11" i="1"/>
  <c r="Y34" i="1"/>
  <c r="Z13" i="1"/>
  <c r="Z25" i="1"/>
  <c r="Y13" i="1"/>
  <c r="M32" i="1"/>
  <c r="Z16" i="1"/>
  <c r="Y29" i="1"/>
  <c r="Y36" i="1"/>
  <c r="Y20" i="1"/>
  <c r="X32" i="1"/>
  <c r="X22" i="1"/>
  <c r="Z35" i="1"/>
  <c r="X23" i="1"/>
  <c r="X34" i="1"/>
  <c r="X13" i="1"/>
  <c r="Z56" i="15"/>
  <c r="X45" i="15"/>
  <c r="M31" i="15"/>
  <c r="Z19" i="15"/>
  <c r="Z32" i="15"/>
  <c r="Y56" i="15"/>
  <c r="M47" i="15"/>
  <c r="Y24" i="15"/>
  <c r="Y10" i="15"/>
  <c r="X46" i="15"/>
  <c r="Y48" i="15"/>
  <c r="M39" i="15"/>
  <c r="M15" i="15"/>
  <c r="Y18" i="15"/>
  <c r="X40" i="15"/>
  <c r="Z31" i="15"/>
  <c r="X18" i="15"/>
  <c r="Z51" i="15"/>
  <c r="Y31" i="15"/>
  <c r="M50" i="15"/>
  <c r="Y30" i="15"/>
  <c r="X17" i="15"/>
  <c r="X27" i="15"/>
  <c r="Z47" i="15"/>
  <c r="Y16" i="15"/>
  <c r="M54" i="15"/>
  <c r="X12" i="15"/>
  <c r="Z14" i="15"/>
  <c r="X24" i="15"/>
  <c r="X13" i="15"/>
  <c r="M42" i="15"/>
  <c r="Z9" i="1"/>
  <c r="Y14" i="1"/>
  <c r="Y26" i="1"/>
  <c r="Z34" i="1"/>
  <c r="M33" i="1"/>
  <c r="Y17" i="1"/>
  <c r="X30" i="1"/>
  <c r="X21" i="1"/>
  <c r="Y9" i="1"/>
  <c r="X24" i="1"/>
  <c r="X35" i="1"/>
  <c r="M55" i="15"/>
  <c r="Y43" i="15"/>
  <c r="X30" i="15"/>
  <c r="Z22" i="15"/>
  <c r="Y54" i="15"/>
  <c r="Z46" i="15"/>
  <c r="Y34" i="15"/>
  <c r="Z23" i="15"/>
  <c r="Z9" i="15"/>
  <c r="M43" i="15"/>
  <c r="Y46" i="15"/>
  <c r="Z38" i="15"/>
  <c r="Y28" i="15"/>
  <c r="X14" i="15"/>
  <c r="Z17" i="15"/>
  <c r="X38" i="15"/>
  <c r="Y17" i="15"/>
  <c r="Y45" i="15"/>
  <c r="Z30" i="15"/>
  <c r="Z49" i="15"/>
  <c r="Z25" i="15"/>
  <c r="Y39" i="15"/>
  <c r="Z26" i="15"/>
  <c r="M33" i="15"/>
  <c r="X36" i="15"/>
  <c r="X49" i="15"/>
  <c r="Y11" i="15"/>
  <c r="X35" i="15"/>
  <c r="M24" i="15"/>
  <c r="Y51" i="15"/>
  <c r="Z20" i="15"/>
  <c r="X15" i="1"/>
  <c r="Y27" i="1"/>
  <c r="M9" i="1"/>
  <c r="M22" i="1"/>
  <c r="Z37" i="1"/>
  <c r="X18" i="1"/>
  <c r="M11" i="1"/>
  <c r="M35" i="1"/>
  <c r="M37" i="1"/>
  <c r="X10" i="1"/>
  <c r="M16" i="1"/>
  <c r="M29" i="1"/>
  <c r="Z54" i="15"/>
  <c r="X39" i="15"/>
  <c r="Y29" i="15"/>
  <c r="X15" i="15"/>
  <c r="Y13" i="15"/>
  <c r="M53" i="15"/>
  <c r="Z33" i="15"/>
  <c r="M11" i="15"/>
  <c r="Y40" i="15"/>
  <c r="M45" i="15"/>
  <c r="X37" i="15"/>
  <c r="M25" i="15"/>
  <c r="Z13" i="15"/>
  <c r="Y42" i="15"/>
  <c r="Z55" i="15"/>
  <c r="M37" i="15"/>
  <c r="Y27" i="15"/>
  <c r="M14" i="15"/>
  <c r="X53" i="15"/>
  <c r="M9" i="15"/>
  <c r="Z43" i="15"/>
  <c r="Y21" i="15"/>
  <c r="M27" i="15"/>
  <c r="Y25" i="15"/>
  <c r="Y26" i="15"/>
  <c r="Z39" i="15"/>
  <c r="M46" i="15"/>
  <c r="M8" i="15"/>
  <c r="Z8" i="1"/>
  <c r="M17" i="1"/>
  <c r="X43" i="15"/>
  <c r="Z27" i="1"/>
  <c r="M34" i="1"/>
  <c r="Z18" i="1"/>
  <c r="M28" i="1"/>
  <c r="X16" i="1"/>
  <c r="X28" i="1"/>
  <c r="Z14" i="1"/>
  <c r="Z26" i="1"/>
  <c r="X14" i="1"/>
  <c r="X19" i="1"/>
  <c r="M12" i="1"/>
  <c r="M24" i="1"/>
  <c r="M36" i="1"/>
  <c r="M14" i="1"/>
  <c r="M26" i="1"/>
  <c r="Z10" i="1"/>
  <c r="X11" i="1"/>
  <c r="M27" i="1"/>
  <c r="Z12" i="1"/>
  <c r="Z33" i="1"/>
  <c r="Z37" i="15"/>
  <c r="M51" i="15"/>
  <c r="M35" i="15"/>
  <c r="Y41" i="15"/>
  <c r="M38" i="15"/>
  <c r="Z52" i="15"/>
  <c r="M57" i="15"/>
  <c r="M8" i="1"/>
  <c r="Y15" i="15"/>
  <c r="M44" i="15"/>
  <c r="X56" i="15"/>
  <c r="Z16" i="15"/>
  <c r="M36" i="15"/>
  <c r="X29" i="15"/>
  <c r="Y23" i="15"/>
  <c r="Z12" i="15"/>
  <c r="Y49" i="15"/>
  <c r="X33" i="15"/>
  <c r="X25" i="15"/>
  <c r="M16" i="15"/>
  <c r="Z8" i="15"/>
  <c r="X21" i="15"/>
  <c r="X50" i="15"/>
  <c r="X16" i="15"/>
  <c r="M12" i="15"/>
  <c r="M56" i="15"/>
  <c r="X8" i="1"/>
  <c r="M13" i="15"/>
  <c r="Y8" i="15"/>
  <c r="AW8" i="15" l="1"/>
  <c r="Q58" i="15"/>
  <c r="R40" i="1" s="1"/>
  <c r="AW8" i="1"/>
  <c r="Q38" i="1"/>
  <c r="AW38" i="1" l="1"/>
  <c r="AH58" i="15"/>
  <c r="Q39" i="1"/>
  <c r="Q40" i="1" s="1"/>
  <c r="AD48" i="1" s="1"/>
  <c r="AH42" i="1"/>
  <c r="AH38" i="1"/>
  <c r="AW58" i="15"/>
  <c r="AW39" i="1" l="1"/>
  <c r="AW40" i="1" s="1"/>
  <c r="AG46" i="1" s="1"/>
  <c r="AG49" i="1" s="1"/>
  <c r="AW39" i="19"/>
  <c r="AW40" i="19" s="1"/>
  <c r="AG46" i="19" s="1"/>
  <c r="AG49" i="19" s="1"/>
  <c r="AH39" i="1"/>
  <c r="AH39" i="19"/>
  <c r="AH40" i="19" s="1"/>
  <c r="AD52" i="1"/>
  <c r="AG40" i="1"/>
  <c r="AH40" i="1" l="1"/>
  <c r="AD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Vu</author>
  </authors>
  <commentList>
    <comment ref="AI1" authorId="0" shapeId="0" xr:uid="{01427A85-2B81-4D5E-B9DA-FAE603F61E5D}">
      <text>
        <r>
          <rPr>
            <sz val="9"/>
            <color indexed="81"/>
            <rFont val="Tahoma"/>
            <family val="2"/>
          </rPr>
          <t>This is the dropdown selection for the expense claim. Needed because it determines if person is eligible for time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Vu</author>
  </authors>
  <commentList>
    <comment ref="AI1" authorId="0" shapeId="0" xr:uid="{E0332473-9B09-4916-85F5-B41B70617A44}">
      <text>
        <r>
          <rPr>
            <sz val="9"/>
            <color indexed="81"/>
            <rFont val="Tahoma"/>
            <family val="2"/>
          </rPr>
          <t>This is the dropdown selection for the expense claim. Needed because it determines if person is eligible for time payments.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tc={32E17BE4-6D4C-404C-B540-DEFAFDA79361}</author>
    <author>tc={E6062304-BB8F-457E-8C70-89321BC0F758}</author>
    <author>tc={4CEB5CB6-04C3-4C44-A561-FEC69EE92D32}</author>
  </authors>
  <commentList>
    <comment ref="D8" authorId="0" shapeId="0" xr:uid="{32E17BE4-6D4C-404C-B540-DEFAFDA79361}">
      <text>
        <t>[Threaded comment]
Your version of Excel allows you to read this threaded comment; however, any edits to it will get removed if the file is opened in a newer version of Excel. Learn more: https://go.microsoft.com/fwlink/?linkid=870924
Comment:
    To add new Activity types, Shift cells down above the Other cell, to maintain formulas.</t>
      </text>
    </comment>
    <comment ref="A12" authorId="1" shapeId="0" xr:uid="{E6062304-BB8F-457E-8C70-89321BC0F758}">
      <text>
        <t>[Threaded comment]
Your version of Excel allows you to read this threaded comment; however, any edits to it will get removed if the file is opened in a newer version of Excel. Learn more: https://go.microsoft.com/fwlink/?linkid=870924
Comment:
    To add new Activity types, Shift cells down above the Other cell, to maintain formulas.</t>
      </text>
    </comment>
    <comment ref="F14" authorId="2" shapeId="0" xr:uid="{4CEB5CB6-04C3-4C44-A561-FEC69EE92D32}">
      <text>
        <t>[Threaded comment]
Your version of Excel allows you to read this threaded comment; however, any edits to it will get removed if the file is opened in a newer version of Excel. Learn more: https://go.microsoft.com/fwlink/?linkid=870924
Comment:
    To add new Activity types, Shift cells down above the Other cell, to maintain formulas.</t>
      </text>
    </comment>
  </commentList>
</comments>
</file>

<file path=xl/sharedStrings.xml><?xml version="1.0" encoding="utf-8"?>
<sst xmlns="http://schemas.openxmlformats.org/spreadsheetml/2006/main" count="679" uniqueCount="400">
  <si>
    <t>Description</t>
  </si>
  <si>
    <t>Mileage</t>
  </si>
  <si>
    <t>Breakfast</t>
  </si>
  <si>
    <t>Lunch</t>
  </si>
  <si>
    <t>Dinner</t>
  </si>
  <si>
    <t>Meals</t>
  </si>
  <si>
    <t>Total</t>
  </si>
  <si>
    <t>Signature</t>
  </si>
  <si>
    <t>Subtotal</t>
  </si>
  <si>
    <t>Row</t>
  </si>
  <si>
    <t>Accounting Code</t>
  </si>
  <si>
    <t>Other</t>
  </si>
  <si>
    <t>Send completed expense claim and receipts to:</t>
  </si>
  <si>
    <t>Activity</t>
  </si>
  <si>
    <t xml:space="preserve"> </t>
  </si>
  <si>
    <t>EXPENSE CLAIM FORM</t>
  </si>
  <si>
    <t>Date 
(DD-MMM-YY)</t>
  </si>
  <si>
    <t>Name:</t>
  </si>
  <si>
    <t>Type:</t>
  </si>
  <si>
    <t>Claim Date:</t>
  </si>
  <si>
    <t>Start Date</t>
  </si>
  <si>
    <t>End Date</t>
  </si>
  <si>
    <t>Rate</t>
  </si>
  <si>
    <t>Supper</t>
  </si>
  <si>
    <t>In Province</t>
  </si>
  <si>
    <t>Out of Province</t>
  </si>
  <si>
    <t>Private Lodging</t>
  </si>
  <si>
    <t>Purpose</t>
  </si>
  <si>
    <t>Lodging</t>
  </si>
  <si>
    <t>Hours Claimed</t>
  </si>
  <si>
    <t>Registration Fees</t>
  </si>
  <si>
    <t xml:space="preserve">Time </t>
  </si>
  <si>
    <t>3715-10-1</t>
  </si>
  <si>
    <t>Audit and Investment Committee</t>
  </si>
  <si>
    <t>3614-10-1</t>
  </si>
  <si>
    <t>Board Chair Council (BCC)</t>
  </si>
  <si>
    <t>3601-10-1</t>
  </si>
  <si>
    <t>Board Development Advisory Committee</t>
  </si>
  <si>
    <t>3611-10-1</t>
  </si>
  <si>
    <t>3629-10-1</t>
  </si>
  <si>
    <t>CSBA Board of Directors</t>
  </si>
  <si>
    <t>3701-10-1</t>
  </si>
  <si>
    <t>CSBA Planning Committee</t>
  </si>
  <si>
    <t>3713-10-1</t>
  </si>
  <si>
    <t>3627-10-1</t>
  </si>
  <si>
    <t>Educational Relations Board</t>
  </si>
  <si>
    <t>3712-10-1</t>
  </si>
  <si>
    <t>Employee Benefits Plan Advisory Committee</t>
  </si>
  <si>
    <t>3612-60-6</t>
  </si>
  <si>
    <t>Executive Human Resources Committee</t>
  </si>
  <si>
    <t>3613-10-1</t>
  </si>
  <si>
    <t>Executive Meetings</t>
  </si>
  <si>
    <t>3615-10-1</t>
  </si>
  <si>
    <t>General Insurance Plan Committee</t>
  </si>
  <si>
    <t>3617-70-7</t>
  </si>
  <si>
    <t>3618-10-1</t>
  </si>
  <si>
    <t>Indigenous Council</t>
  </si>
  <si>
    <t>3605-10-1</t>
  </si>
  <si>
    <t>Infrastructure Advisory Committee (IAC)</t>
  </si>
  <si>
    <t>3737-10-1</t>
  </si>
  <si>
    <t>Mosaic School Nutrition Challenge - Trustee Selection Committee</t>
  </si>
  <si>
    <t>3721-10-1</t>
  </si>
  <si>
    <t>Professional Development</t>
  </si>
  <si>
    <t>3340-10-1</t>
  </si>
  <si>
    <t>Provincial Bargaining Committee</t>
  </si>
  <si>
    <t>3702-10-1</t>
  </si>
  <si>
    <t>Provincial Education Council</t>
  </si>
  <si>
    <t>3740-10-1</t>
  </si>
  <si>
    <t>Resolutions and Policy Development Committee</t>
  </si>
  <si>
    <t>3610-10-1</t>
  </si>
  <si>
    <t>3732-10-1</t>
  </si>
  <si>
    <t>SAMA City Advisory Committee</t>
  </si>
  <si>
    <t>SAMA Legal and Legislative Committee</t>
  </si>
  <si>
    <t>SAMA Rural Advisory Committee</t>
  </si>
  <si>
    <t>SAMA Urban Advisory Committee</t>
  </si>
  <si>
    <t>3717-10-1</t>
  </si>
  <si>
    <t>3718-10-1</t>
  </si>
  <si>
    <t>Sector Savings Advisory Committee</t>
  </si>
  <si>
    <t>3739-10-1</t>
  </si>
  <si>
    <t>Student Transportation Working Advisory Group</t>
  </si>
  <si>
    <t>3621-10-1</t>
  </si>
  <si>
    <t>Teacher Classification Board</t>
  </si>
  <si>
    <t>3711-10-1</t>
  </si>
  <si>
    <t>Teacher Education and Certification Committee (TECC)</t>
  </si>
  <si>
    <t>3710-10-1</t>
  </si>
  <si>
    <t>University of Regina Joint Field Experience Committee</t>
  </si>
  <si>
    <t>3726-10-1</t>
  </si>
  <si>
    <t>University of Regina Senate</t>
  </si>
  <si>
    <t>3728-10-1</t>
  </si>
  <si>
    <t>University of Saskatchewan Practicum Advisory Council</t>
  </si>
  <si>
    <t>3727-10-1</t>
  </si>
  <si>
    <t>University of Saskatchewan Senate</t>
  </si>
  <si>
    <t>3729-10-1</t>
  </si>
  <si>
    <t>Meeting Time Duration</t>
  </si>
  <si>
    <t>Meeting/Event</t>
  </si>
  <si>
    <t>Travel - Ground</t>
  </si>
  <si>
    <t>Travel - Air (In province)</t>
  </si>
  <si>
    <t>Travel - Air (Out of province)</t>
  </si>
  <si>
    <t>Travel Time</t>
  </si>
  <si>
    <t>Time Rates</t>
  </si>
  <si>
    <t>CHECK HOURS</t>
  </si>
  <si>
    <t>Rate (per km)</t>
  </si>
  <si>
    <t>Private</t>
  </si>
  <si>
    <t>Amount as per Receipt</t>
  </si>
  <si>
    <t>I certify that the expenses have been incurred on behalf of the Saskatchewan School Boards Association</t>
  </si>
  <si>
    <t>and adhere to the financial policies as set out in the SSBA's policies.</t>
  </si>
  <si>
    <t>finance@saskschoolboards.ca</t>
  </si>
  <si>
    <t>Executive Member</t>
  </si>
  <si>
    <t>Additional lines (attach second page)</t>
  </si>
  <si>
    <t>Start Time (0:00 AM)</t>
  </si>
  <si>
    <t>End Time (0:00 PM)</t>
  </si>
  <si>
    <t>GST Subtotal</t>
  </si>
  <si>
    <t>Receipts</t>
  </si>
  <si>
    <t>GST Components:</t>
  </si>
  <si>
    <t>GST Total</t>
  </si>
  <si>
    <t>Parking</t>
  </si>
  <si>
    <t>Phone Charges</t>
  </si>
  <si>
    <t>Travel - Air (OOP)</t>
  </si>
  <si>
    <t>Travel - Air (in SK)</t>
  </si>
  <si>
    <t>Historical Rates</t>
  </si>
  <si>
    <t>3506-10-1</t>
  </si>
  <si>
    <t>Canadian School Mental Health Committee</t>
  </si>
  <si>
    <t>3799-10-1</t>
  </si>
  <si>
    <t>Catholic Section</t>
  </si>
  <si>
    <t>3602-10-1</t>
  </si>
  <si>
    <t>Constituency/Section Meetings</t>
  </si>
  <si>
    <t>3616-10-1</t>
  </si>
  <si>
    <t>Educational Partners Group (Interagency)</t>
  </si>
  <si>
    <t>3622-10-1</t>
  </si>
  <si>
    <t>3626-10-1</t>
  </si>
  <si>
    <t>3624-10-1</t>
  </si>
  <si>
    <t>Multi-type Library Board</t>
  </si>
  <si>
    <t>3734-10-1</t>
  </si>
  <si>
    <t>Other Executive Travel</t>
  </si>
  <si>
    <t>3603-10-1</t>
  </si>
  <si>
    <t>Other External Committee</t>
  </si>
  <si>
    <t>Other Internal Committee</t>
  </si>
  <si>
    <t>3699-10-1</t>
  </si>
  <si>
    <t>Principal's Short Course Advisory Committee</t>
  </si>
  <si>
    <t>3731-10-1</t>
  </si>
  <si>
    <t>Public Section</t>
  </si>
  <si>
    <t>3722-10-1</t>
  </si>
  <si>
    <t>SK Accreditation Advisory Committee</t>
  </si>
  <si>
    <t>SK Broadband Action Committee</t>
  </si>
  <si>
    <t>SK Educational Leadership Unit (SELU) Advisory Board</t>
  </si>
  <si>
    <t>3730-10-1</t>
  </si>
  <si>
    <t>SK High School Athletics Association (SHSAA)</t>
  </si>
  <si>
    <t>3719-10-1</t>
  </si>
  <si>
    <t>Transport Canada D250 Committee</t>
  </si>
  <si>
    <t>Expense Reimbursements</t>
  </si>
  <si>
    <t>Hours:</t>
  </si>
  <si>
    <t>Time Reimbursements</t>
  </si>
  <si>
    <t>Use old form</t>
  </si>
  <si>
    <t>Yes</t>
  </si>
  <si>
    <t>Miscellaneous</t>
  </si>
  <si>
    <t>Amount (No Receipt)</t>
  </si>
  <si>
    <t>Personal vehicle use</t>
  </si>
  <si>
    <t>Amount</t>
  </si>
  <si>
    <t xml:space="preserve">Intracity </t>
  </si>
  <si>
    <t>CHECK RATES</t>
  </si>
  <si>
    <t>Intracity (daily  rate)</t>
  </si>
  <si>
    <t>OR
 # of kms</t>
  </si>
  <si>
    <t>Saskatchewan School Boards Association</t>
  </si>
  <si>
    <t>`</t>
  </si>
  <si>
    <t>RESULT</t>
  </si>
  <si>
    <t>Meals (50% ITC)</t>
  </si>
  <si>
    <t>Virtual</t>
  </si>
  <si>
    <t>Tips</t>
  </si>
  <si>
    <t>Governance Training</t>
  </si>
  <si>
    <t>Test E Coyote</t>
  </si>
  <si>
    <t>VERSION CONTROL</t>
  </si>
  <si>
    <t>Current Version:</t>
  </si>
  <si>
    <t>July 2023</t>
  </si>
  <si>
    <t>Date</t>
  </si>
  <si>
    <t>Description of changes</t>
  </si>
  <si>
    <t>END</t>
  </si>
  <si>
    <t>NEW template</t>
  </si>
  <si>
    <t>GUIDELINES FOR COMPLETING</t>
  </si>
  <si>
    <t xml:space="preserve">For calculation of all entitlements, time of departure from a meeting or event and arrival home is to </t>
  </si>
  <si>
    <t>be the time when the person could have reasonably returned home.  If the person wishes to stay on</t>
  </si>
  <si>
    <t xml:space="preserve">after a meeting, the claim form should be completed specifying the time when the person could </t>
  </si>
  <si>
    <t>TIME</t>
  </si>
  <si>
    <t>For attendance at meetings or conference calls as representative of the Association:</t>
  </si>
  <si>
    <t>●</t>
  </si>
  <si>
    <t>The actual meeting time during which the person was in attendance is</t>
  </si>
  <si>
    <t>used for the calculation.</t>
  </si>
  <si>
    <t>When serving as an Association representative, the per diem is payable</t>
  </si>
  <si>
    <t>only for attendance at meetings of the executive or committee, and for other</t>
  </si>
  <si>
    <t xml:space="preserve">events at which the executive wishes to have a presence.  Travel and </t>
  </si>
  <si>
    <t>reimbursement or other expenses for attendance at unapproved events are</t>
  </si>
  <si>
    <t>not provided by the Association.</t>
  </si>
  <si>
    <t>Calculation of per diem:</t>
  </si>
  <si>
    <t>up to 4 hours for a single meeting time in one day, at 0.5;</t>
  </si>
  <si>
    <t>A person is eligible for reimbursement for travel time and is calculated based on the</t>
  </si>
  <si>
    <t>method of travel.  A person may claim a combination of Ground and Air travel if the</t>
  </si>
  <si>
    <t>person is required to drive to the nearest location that services air travel.  Air travel is</t>
  </si>
  <si>
    <t>MEALS</t>
  </si>
  <si>
    <t>Claims for meals may be made as follows:</t>
  </si>
  <si>
    <t>Breakfast:</t>
  </si>
  <si>
    <t>If the time of departure is earlier than 7:30AM or the time of</t>
  </si>
  <si>
    <t xml:space="preserve">return home is later than 8:30AM.  If returning home late in the </t>
  </si>
  <si>
    <t xml:space="preserve">evening, and the time of return home is later than midnight, claim </t>
  </si>
  <si>
    <t>can be made for breakfast for the next day.</t>
  </si>
  <si>
    <t>Lunch:</t>
  </si>
  <si>
    <t xml:space="preserve">If the time of departure is earlier than 11:30AM or the time of </t>
  </si>
  <si>
    <t>return home is later than 12:30PM.</t>
  </si>
  <si>
    <t>Supper:</t>
  </si>
  <si>
    <t xml:space="preserve">If the time of departure is earlier than 5:30PM or the time of </t>
  </si>
  <si>
    <t>return home is later than 6:30PM.</t>
  </si>
  <si>
    <t>Claims cannot be made for meals if:</t>
  </si>
  <si>
    <t>it is provided for in the registration fee of an event.</t>
  </si>
  <si>
    <t>it is provided by the host of a meeting or paid for by someone else.</t>
  </si>
  <si>
    <t>it is provided for as part of the lodging costs.</t>
  </si>
  <si>
    <t>TRAVEL</t>
  </si>
  <si>
    <t>Claims are for use of personal vehicle (i.e. not rental vehicle or vehicle owned by the</t>
  </si>
  <si>
    <t>Association.)  The per kilometre rate is established as set out in administrative procedures.</t>
  </si>
  <si>
    <t>If a vehicle is rented solely for the purpose of attendance of a meeting for which the expense</t>
  </si>
  <si>
    <t>is being claimed, the vehicle rental charge and cost of gas, as evidenced by receipts, will</t>
  </si>
  <si>
    <t>be reimbursed.</t>
  </si>
  <si>
    <t>LODGING</t>
  </si>
  <si>
    <t>Where receipts are required for reimbursement, the receipt must indicate that the</t>
  </si>
  <si>
    <t>balance has been paid.  This is to avoid double-billing the Association through expense</t>
  </si>
  <si>
    <t>claims and direct hotel billing accounts.</t>
  </si>
  <si>
    <t>It is the responsibility of the person to cancel any hotel reservations that have been</t>
  </si>
  <si>
    <t>made if the person cannot attend a meeting.  Reimbursement for a hotel reservation</t>
  </si>
  <si>
    <t>not used will not be made, except in the case of unforseen circumstances when cancellation</t>
  </si>
  <si>
    <t>without penalty could not reasonably be made.</t>
  </si>
  <si>
    <t>MISCELLANEOUS</t>
  </si>
  <si>
    <t xml:space="preserve">Other expenses necessarily incurred, in a reasonable amount, as the representative of the </t>
  </si>
  <si>
    <t>Association, supported by receipts, will be reimbursed.</t>
  </si>
  <si>
    <t xml:space="preserve">Incidentals for which a receipt is not provided, such as tips and parking at meters actually </t>
  </si>
  <si>
    <t>expended, to a maximum of the specified amount per day.</t>
  </si>
  <si>
    <t>EXPENSE STATEMENT ADMINISTRATION:</t>
  </si>
  <si>
    <t xml:space="preserve">Claims, and any required receipts, shall be submitted using the appropriate form provided by the </t>
  </si>
  <si>
    <t>Association, within one (1) month from the date that expenses were incurred.</t>
  </si>
  <si>
    <t>the 21st of each month.  (Dates are subject to change dependent on weekends or holidays.)</t>
  </si>
  <si>
    <t>Payroll is completed monthly for a 27th payment.  Expense claims must be submitted prior to</t>
  </si>
  <si>
    <t>claim an additional half or full per diem as prep time, dependent on the actual time spent.</t>
  </si>
  <si>
    <t>Committees, where there is significant prep work reviewing applications, the person may</t>
  </si>
  <si>
    <t xml:space="preserve">A person on the committes for the Premier Awards, Scholarships, and the Mosaic </t>
  </si>
  <si>
    <t>to be claimed.</t>
  </si>
  <si>
    <t>Meetings shall be claimed in 30 minutes increments and a minimum of 1 hour</t>
  </si>
  <si>
    <t>4 hours to 8 hours of a single meeting time in one day, at 1.0;</t>
  </si>
  <si>
    <t>the type of meeting for ease of recording.</t>
  </si>
  <si>
    <t>reasonably have returned, and claims may only be made in respect of that time.  Please note</t>
  </si>
  <si>
    <t>ACTIVITY</t>
  </si>
  <si>
    <t>Use the dropdown box to select one of the most common expense types being claimed.</t>
  </si>
  <si>
    <t>If not listed, use Other and ensure Description is entered.</t>
  </si>
  <si>
    <t>PURPOSE</t>
  </si>
  <si>
    <t>Use the dropdown box to select the event/committee being claimed.</t>
  </si>
  <si>
    <t>If not listed, use NOT LISTED and ensure Description is entered.</t>
  </si>
  <si>
    <t>dependent on the final destination.  Ground travel shall be the reasonable amount</t>
  </si>
  <si>
    <t xml:space="preserve">of time based on distance and road conditions. </t>
  </si>
  <si>
    <t>more than 8 hours and up to 12 hours of a single meeting in one day, at 1.5;</t>
  </si>
  <si>
    <t>more than 12 hours of a single meeting in one day, at 2.0.</t>
  </si>
  <si>
    <t xml:space="preserve">Per diem shall be claimed per meeting, not accumulated meetings in a day. </t>
  </si>
  <si>
    <t>up to 1 hour for a single meeting time in one day, at 0.25;</t>
  </si>
  <si>
    <t>e.g. 3 x 1 hour meetings = 0.75 total per diems</t>
  </si>
  <si>
    <t>Committee chairs, other than the SSBA President/Vice-President at Executive meetings,</t>
  </si>
  <si>
    <t>Chair</t>
  </si>
  <si>
    <t>CHAIR</t>
  </si>
  <si>
    <t>shall be entitled to an additional 0.25 times the per diem received for the meeting where</t>
  </si>
  <si>
    <t>TIME DROPDOWN</t>
  </si>
  <si>
    <t>Amount of time will be determined by the committee chair.  Code as Meeting/Event.</t>
  </si>
  <si>
    <t>additional duties entailed. Select Yes in the Chair column for those specific meetings.</t>
  </si>
  <si>
    <t>SSBA 2nd Approver (if required)</t>
  </si>
  <si>
    <t>SSBA Approver</t>
  </si>
  <si>
    <t>Pay Components:</t>
  </si>
  <si>
    <t>Expenses Meals</t>
  </si>
  <si>
    <t>Expenses Travel</t>
  </si>
  <si>
    <t>Expenses Lodging</t>
  </si>
  <si>
    <t>Expenses Miscellaneous</t>
  </si>
  <si>
    <t>Time (Per diem)</t>
  </si>
  <si>
    <t>Unlocked signature cell.</t>
  </si>
  <si>
    <t>Date 
(DD-MMM-YYYY)</t>
  </si>
  <si>
    <t>Corrected calculation for chair reimbursement.</t>
  </si>
  <si>
    <t>November 16, 2023</t>
  </si>
  <si>
    <t>December 11, 2023</t>
  </si>
  <si>
    <t>AGM (Fall or Spring)</t>
  </si>
  <si>
    <t>STF Professional Learning (STFPL) Committee</t>
  </si>
  <si>
    <t>Operating Grant Advisory Committee (OGAC)</t>
  </si>
  <si>
    <t>Update mileage rate effective January 1, 2024 to $0.46 per km.
Updated committees list. Added Executive Meetings to top of dropdown list for convenience. Added Executive AGM option. Removed Sunset Committees.
Revised time drop down to move early morning hours to the end of the list.</t>
  </si>
  <si>
    <t>Accounting Total</t>
  </si>
  <si>
    <t>January 17, 2024</t>
  </si>
  <si>
    <t>Added total column for accounting purposes.</t>
  </si>
  <si>
    <t>July 1, 2024</t>
  </si>
  <si>
    <t>Executive Policy Review Committee (EPRC)</t>
  </si>
  <si>
    <t>Cyber Risk Committee</t>
  </si>
  <si>
    <t>3631-70-7</t>
  </si>
  <si>
    <t>Enterprise Risk Management WAG</t>
  </si>
  <si>
    <t xml:space="preserve">Class size and Composition Committee </t>
  </si>
  <si>
    <t>3632-10-1</t>
  </si>
  <si>
    <t>SCC Position Statement WAG</t>
  </si>
  <si>
    <t>3620-10-1</t>
  </si>
  <si>
    <t>Position Statement WAG</t>
  </si>
  <si>
    <t>Board Engagement Meetings</t>
  </si>
  <si>
    <t>S87 Exempt</t>
  </si>
  <si>
    <t>Dept 60</t>
  </si>
  <si>
    <t>Dept 70</t>
  </si>
  <si>
    <t>EBP/GIP</t>
  </si>
  <si>
    <t>A chair is not eligible for this uplift AND additional prep time - one or the other.</t>
  </si>
  <si>
    <t>S87 EXEMPT</t>
  </si>
  <si>
    <t>Note: The term "Indian" is used by CRA as it has legal meaning under the Indian Act.</t>
  </si>
  <si>
    <t xml:space="preserve">Select Yes in the S87 Exempt column if the individual is claiming for work that is </t>
  </si>
  <si>
    <t xml:space="preserve">performed on reserve (e.g. virtual meetings) and has completed a TD1-IN tax form </t>
  </si>
  <si>
    <t>(Determination of Exemption of an Indian's Employment Income).</t>
  </si>
  <si>
    <t>Update mileage rate effective July 1, 2024 to $0.49 per km.
Updated committees list. 
Add identifier for S87 exemption.
Add subtotal for each row (Finance Use). 
Add subtotal for dept 60 or dept 70 (Finance Use).</t>
  </si>
  <si>
    <t>January 1, 2025</t>
  </si>
  <si>
    <t>Update mileage rate effective Jan 1, 2025 to $0.48 per km.
Update committees list.  Add Other Pres/VP Meetings.
Correct formulas in mid-sheet.
Add identifier for committee members that are ineligible for time compensation.
Correct GST calculation for Dept 60 or 70.</t>
  </si>
  <si>
    <t>Committee Member (Time Paid by Other Organization)</t>
  </si>
  <si>
    <t>Committee Member</t>
  </si>
  <si>
    <t>Staff</t>
  </si>
  <si>
    <t>Eligible</t>
  </si>
  <si>
    <t>Not Eligible</t>
  </si>
  <si>
    <t>Time Payment:</t>
  </si>
  <si>
    <t>GST</t>
  </si>
  <si>
    <t>3633-10-1</t>
  </si>
  <si>
    <t>Code of Conduct Working Advisory Group (WAG)</t>
  </si>
  <si>
    <t>MEPC (Municipal Employees Pension) Committee</t>
  </si>
  <si>
    <t>Multi-year Funding Agreement (MYFA) Reporting Framework</t>
  </si>
  <si>
    <t>Other Meetings - SSBA President or VP</t>
  </si>
  <si>
    <t>Northern travel</t>
  </si>
  <si>
    <t>Northern Mileage</t>
  </si>
  <si>
    <t>NORTHERN TRAVEL</t>
  </si>
  <si>
    <t>Select Yes in the Northern Travel column if the individual is claiming for travel that either begins</t>
  </si>
  <si>
    <t>or ends above the 54th parallel. All mileage for that trip would be eligible for a 4% increase to</t>
  </si>
  <si>
    <t>the mileage rate.</t>
  </si>
  <si>
    <t>A trip is typically from e.g. home to another destination where SSBA business is being conducted.</t>
  </si>
  <si>
    <t>Trips with multiple stops over a number of days should be considered separate trips.</t>
  </si>
  <si>
    <t>Meadow Lake (Home) --&gt;  Regina (Meeting Location)</t>
  </si>
  <si>
    <t>The round trip mileage would be eligible for the Northern Travel.</t>
  </si>
  <si>
    <t>Meadow Lake (Home) --&gt; Saskatoon (Meeting Location)  --&gt;  Regina (Meeting Location)</t>
  </si>
  <si>
    <t xml:space="preserve">The round trip mileage from Meadow Lake to Saskatoon would be eligible for </t>
  </si>
  <si>
    <t>the Northern Travel. The trip from Saskatoon to Regina would NOT be eligible</t>
  </si>
  <si>
    <t>for the Northern Travel.  The trip home from Regina would be eligible for the</t>
  </si>
  <si>
    <t>Examples of destination north of the 54th parallel: Meadow Lake, Beauval, Ile-a-la-Crosse, Pinehouse,</t>
  </si>
  <si>
    <t xml:space="preserve"> La Loche, Montreal Lake, La Ronge, Flin Flon (MB), etc. </t>
  </si>
  <si>
    <t xml:space="preserve">The following destinations are not north of the 54th parallel:  Waskesiu Lake, Cumberland House, Big River. </t>
  </si>
  <si>
    <t xml:space="preserve">Northern Travel.  </t>
  </si>
  <si>
    <t>An overnight rest stop as part of the travel to/from the North is not considered the travel destination.</t>
  </si>
  <si>
    <t>Example 1:</t>
  </si>
  <si>
    <t>Example 2:</t>
  </si>
  <si>
    <t>Example 3:</t>
  </si>
  <si>
    <t>La Loche (Home) --&gt;  Regina (Meeting Location) but overnight in Prince Albert due to long drive</t>
  </si>
  <si>
    <t>Revised:  July 2025</t>
  </si>
  <si>
    <t>July 1, 2025</t>
  </si>
  <si>
    <t>Coding</t>
  </si>
  <si>
    <t>Dept/Team Meeting</t>
  </si>
  <si>
    <t>Membership</t>
  </si>
  <si>
    <t>EBP</t>
  </si>
  <si>
    <t>Personal Cell phone</t>
  </si>
  <si>
    <t>Executive</t>
  </si>
  <si>
    <t>Social Club</t>
  </si>
  <si>
    <t>Staff Recognition</t>
  </si>
  <si>
    <t>Travel</t>
  </si>
  <si>
    <t>Insurance</t>
  </si>
  <si>
    <t>-</t>
  </si>
  <si>
    <t>Corporate Services</t>
  </si>
  <si>
    <t>Executive Director</t>
  </si>
  <si>
    <t>Board development</t>
  </si>
  <si>
    <t>Indigenous education services</t>
  </si>
  <si>
    <t xml:space="preserve">Legal  </t>
  </si>
  <si>
    <t>Employee relations</t>
  </si>
  <si>
    <t>Other Transportation</t>
  </si>
  <si>
    <t>As per Receipt (rental, gas, fares)</t>
  </si>
  <si>
    <t>Office Supplies</t>
  </si>
  <si>
    <t>Kitchen Supplies</t>
  </si>
  <si>
    <t>Dept #</t>
  </si>
  <si>
    <t>Staff_Activity</t>
  </si>
  <si>
    <t>Department</t>
  </si>
  <si>
    <t>3020-25</t>
  </si>
  <si>
    <t>Office Administration</t>
  </si>
  <si>
    <t>60-6</t>
  </si>
  <si>
    <t>70-7</t>
  </si>
  <si>
    <t>DNU-Code of Conduct WAG (Sunset 2023)</t>
  </si>
  <si>
    <t>DNU-Curriculum Advisory Committee (Sunset 2024)</t>
  </si>
  <si>
    <t>DNU-Director of Education WAG (Sunset 2023)</t>
  </si>
  <si>
    <t>DNU-Executive Compensation Committee (Sunset 2023)</t>
  </si>
  <si>
    <t>DNU-Executive Composition, Fees, Voting WAG (Sunset 2022)</t>
  </si>
  <si>
    <t>DNU-Indigenous Education Responsibility Committee (Sunset 2023)</t>
  </si>
  <si>
    <t>DO NOT USE FOLLOWING:</t>
  </si>
  <si>
    <t>DNU-Rural Congress Committee (Sunset Dec 2023)</t>
  </si>
  <si>
    <t>DNU-SASBO Operational Committees (Sunset 2024)</t>
  </si>
  <si>
    <t>DNU-SK Alliance for Youth and Community Well-Being (SAYCW) (Sunset)</t>
  </si>
  <si>
    <t>Not Listed</t>
  </si>
  <si>
    <t>END DROPDOWN LIST AT ROW 100</t>
  </si>
  <si>
    <t xml:space="preserve">Update mileage rate effective Jul 1, 2025 to $0.54 per km.
Update meals rate effective Jul 1, 2025. 
Add Northern travel - explanation in Guide and increases the mileage rate on expense claim.
Add new column for Other Transportation Costs (as per Receipts) - for car rental, gas, bus tickets, airfare, etc.
Update to include Staff use of expense form.
Update committees list.  
</t>
  </si>
  <si>
    <t>School Food Infrastructure Fund (SFIF) Selection Committee</t>
  </si>
  <si>
    <t>School Food Infrastructure Fund (SFIF)</t>
  </si>
  <si>
    <t>3816-76-1</t>
  </si>
  <si>
    <t>3716-75-1</t>
  </si>
  <si>
    <t xml:space="preserve">Mosaic Challenge </t>
  </si>
  <si>
    <t xml:space="preserve">All recipients must be set up for direct deposit and applicable payroll deductions. </t>
  </si>
  <si>
    <t>Not applicable to Staff or Committee Member where time is paid by another organization.</t>
  </si>
  <si>
    <t>ALL CLAIMS FOR TIME REIMBURSEMENT MUST HAVE BOTH DATE AND TIME</t>
  </si>
  <si>
    <t>PLEASE ENSURE THAT THIS IS THE MOST CURRENT VERSION OF THE EXPENSE CLAIM</t>
  </si>
  <si>
    <t>https://saskschoolboards.ca/executive/expense-forms/</t>
  </si>
  <si>
    <t>Expense Forms are updated January 1 and July 1 every year.</t>
  </si>
  <si>
    <t>FORM ON THE SSBA WEBSITE.</t>
  </si>
  <si>
    <t>Reimbursable legal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</si>
</sst>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409]d\-mmm\-yyyy;@"/>
    <numFmt numFmtId="167" formatCode="_(* #,##0_);_(* \(#,##0\);_(* &quot;-&quot;??_);_(@_)"/>
    <numFmt numFmtId="168" formatCode="[$-409]h:mm\ AM/PM;@"/>
    <numFmt numFmtId="169" formatCode="_(* #,##0.000_);_(* \(#,##0.000\);_(* &quot;-&quot;??_);_(@_)"/>
    <numFmt numFmtId="170" formatCode="[$-409]mmmm\ 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sz val="10"/>
      <color theme="1"/>
      <name val="Arial"/>
      <family val="2"/>
    </font>
    <font>
      <sz val="10"/>
      <color theme="1"/>
      <name val="Calibri"/>
      <family val="2"/>
      <scheme val="minor"/>
    </font>
    <font>
      <b/>
      <sz val="16"/>
      <color theme="1"/>
      <name val="Calibri"/>
      <family val="2"/>
      <scheme val="minor"/>
    </font>
    <font>
      <b/>
      <sz val="10"/>
      <color theme="1"/>
      <name val="Arial"/>
      <family val="2"/>
    </font>
    <font>
      <i/>
      <sz val="10"/>
      <name val="Arial"/>
      <family val="2"/>
    </font>
    <font>
      <sz val="10"/>
      <color theme="1"/>
      <name val="Calibri"/>
      <family val="2"/>
    </font>
    <font>
      <sz val="11"/>
      <color theme="1"/>
      <name val="Lucida Handwriting"/>
      <family val="4"/>
    </font>
    <font>
      <sz val="8"/>
      <color theme="1"/>
      <name val="Calibri"/>
      <family val="2"/>
      <scheme val="minor"/>
    </font>
    <font>
      <b/>
      <sz val="8"/>
      <color theme="1"/>
      <name val="Calibri"/>
      <family val="2"/>
      <scheme val="minor"/>
    </font>
    <font>
      <i/>
      <sz val="10"/>
      <color theme="1"/>
      <name val="Arial"/>
      <family val="2"/>
    </font>
    <font>
      <sz val="9"/>
      <color indexed="81"/>
      <name val="Tahoma"/>
      <family val="2"/>
    </font>
    <font>
      <b/>
      <i/>
      <sz val="10"/>
      <color theme="1"/>
      <name val="Arial"/>
      <family val="2"/>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7" fillId="0" borderId="0" applyNumberFormat="0" applyFill="0" applyBorder="0" applyAlignment="0" applyProtection="0"/>
  </cellStyleXfs>
  <cellXfs count="188">
    <xf numFmtId="0" fontId="0" fillId="0" borderId="0" xfId="0"/>
    <xf numFmtId="0" fontId="0" fillId="2" borderId="3" xfId="0" applyFill="1" applyBorder="1" applyAlignment="1" applyProtection="1">
      <alignment vertical="center" shrinkToFit="1"/>
      <protection locked="0"/>
    </xf>
    <xf numFmtId="0" fontId="0" fillId="2" borderId="0" xfId="0" applyFill="1" applyAlignment="1">
      <alignment horizontal="center"/>
    </xf>
    <xf numFmtId="0" fontId="0" fillId="2" borderId="0" xfId="0" applyFill="1"/>
    <xf numFmtId="0" fontId="2" fillId="2" borderId="0" xfId="0" applyFont="1" applyFill="1"/>
    <xf numFmtId="164" fontId="1" fillId="2" borderId="0" xfId="2" applyFont="1" applyFill="1" applyProtection="1"/>
    <xf numFmtId="0" fontId="0" fillId="2" borderId="0" xfId="0" applyFill="1" applyAlignment="1">
      <alignment horizontal="right"/>
    </xf>
    <xf numFmtId="165" fontId="1" fillId="2" borderId="0" xfId="1" applyFont="1" applyFill="1" applyAlignment="1" applyProtection="1">
      <alignment horizontal="center"/>
    </xf>
    <xf numFmtId="165" fontId="1" fillId="3" borderId="9" xfId="1" applyFont="1" applyFill="1" applyBorder="1" applyAlignment="1" applyProtection="1">
      <alignment horizontal="center"/>
    </xf>
    <xf numFmtId="164" fontId="2" fillId="3" borderId="3" xfId="2" applyFont="1" applyFill="1" applyBorder="1" applyProtection="1"/>
    <xf numFmtId="164" fontId="2" fillId="3" borderId="11" xfId="2" applyFont="1" applyFill="1" applyBorder="1" applyProtection="1"/>
    <xf numFmtId="164" fontId="2" fillId="2" borderId="4" xfId="2" applyFont="1" applyFill="1" applyBorder="1" applyProtection="1"/>
    <xf numFmtId="0" fontId="0" fillId="3" borderId="0" xfId="0" applyFill="1"/>
    <xf numFmtId="167" fontId="1" fillId="3" borderId="10" xfId="1" applyNumberFormat="1" applyFont="1" applyFill="1" applyBorder="1" applyProtection="1"/>
    <xf numFmtId="164" fontId="1" fillId="3" borderId="3" xfId="2" applyFont="1" applyFill="1" applyBorder="1" applyAlignment="1" applyProtection="1">
      <alignment horizontal="right"/>
    </xf>
    <xf numFmtId="164" fontId="2" fillId="3" borderId="10" xfId="2" applyFont="1" applyFill="1" applyBorder="1" applyProtection="1"/>
    <xf numFmtId="166" fontId="0" fillId="2" borderId="3"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64" fontId="1" fillId="2" borderId="3" xfId="2" applyFont="1" applyFill="1" applyBorder="1" applyAlignment="1" applyProtection="1">
      <alignment vertical="center"/>
      <protection locked="0"/>
    </xf>
    <xf numFmtId="167" fontId="1" fillId="3" borderId="1" xfId="1" applyNumberFormat="1" applyFont="1" applyFill="1" applyBorder="1" applyProtection="1"/>
    <xf numFmtId="164" fontId="1" fillId="3" borderId="8" xfId="2" applyFont="1" applyFill="1" applyBorder="1" applyAlignment="1" applyProtection="1">
      <alignment horizontal="center" wrapText="1"/>
    </xf>
    <xf numFmtId="168" fontId="0" fillId="2" borderId="3" xfId="0" applyNumberFormat="1" applyFill="1" applyBorder="1" applyAlignment="1" applyProtection="1">
      <alignment horizontal="center" vertical="center"/>
      <protection locked="0"/>
    </xf>
    <xf numFmtId="0" fontId="5" fillId="0" borderId="0" xfId="0" applyFont="1" applyAlignment="1">
      <alignment wrapText="1"/>
    </xf>
    <xf numFmtId="49" fontId="6" fillId="0" borderId="0" xfId="0" applyNumberFormat="1" applyFont="1"/>
    <xf numFmtId="0" fontId="5" fillId="0" borderId="0" xfId="0" applyFont="1" applyAlignment="1">
      <alignment vertical="center" wrapText="1"/>
    </xf>
    <xf numFmtId="0" fontId="6" fillId="0" borderId="0" xfId="0" applyFont="1"/>
    <xf numFmtId="166" fontId="0" fillId="0" borderId="0" xfId="0" applyNumberFormat="1" applyAlignment="1" applyProtection="1">
      <alignment horizontal="center" vertical="center"/>
      <protection locked="0"/>
    </xf>
    <xf numFmtId="0" fontId="0" fillId="0" borderId="0" xfId="0" applyAlignment="1">
      <alignment horizontal="center"/>
    </xf>
    <xf numFmtId="164" fontId="2" fillId="3" borderId="0" xfId="2" applyFont="1" applyFill="1" applyProtection="1"/>
    <xf numFmtId="164" fontId="1" fillId="3" borderId="0" xfId="2" applyFont="1" applyFill="1" applyProtection="1"/>
    <xf numFmtId="0" fontId="0" fillId="3" borderId="12" xfId="0" applyFill="1" applyBorder="1"/>
    <xf numFmtId="165" fontId="0" fillId="0" borderId="0" xfId="1" applyFont="1"/>
    <xf numFmtId="169" fontId="0" fillId="0" borderId="0" xfId="1" applyNumberFormat="1" applyFont="1"/>
    <xf numFmtId="0" fontId="0" fillId="4" borderId="0" xfId="0" applyFill="1"/>
    <xf numFmtId="166" fontId="0" fillId="0" borderId="0" xfId="0" applyNumberFormat="1"/>
    <xf numFmtId="166" fontId="0" fillId="4" borderId="0" xfId="0" applyNumberFormat="1" applyFill="1" applyAlignment="1" applyProtection="1">
      <alignment horizontal="center" vertical="center"/>
      <protection locked="0"/>
    </xf>
    <xf numFmtId="166" fontId="0" fillId="4" borderId="0" xfId="0" applyNumberFormat="1" applyFill="1"/>
    <xf numFmtId="0" fontId="0" fillId="4" borderId="14" xfId="0" applyFill="1" applyBorder="1"/>
    <xf numFmtId="169" fontId="0" fillId="0" borderId="14" xfId="1" applyNumberFormat="1" applyFont="1" applyBorder="1"/>
    <xf numFmtId="165" fontId="0" fillId="0" borderId="4" xfId="1" applyFont="1" applyBorder="1"/>
    <xf numFmtId="0" fontId="0" fillId="4" borderId="15" xfId="0" applyFill="1" applyBorder="1"/>
    <xf numFmtId="0" fontId="0" fillId="4" borderId="16" xfId="0" applyFill="1" applyBorder="1"/>
    <xf numFmtId="165" fontId="0" fillId="0" borderId="15" xfId="1" applyFont="1" applyBorder="1"/>
    <xf numFmtId="165" fontId="0" fillId="0" borderId="0" xfId="1" applyFont="1" applyBorder="1"/>
    <xf numFmtId="165" fontId="0" fillId="0" borderId="16" xfId="1" applyFont="1" applyBorder="1"/>
    <xf numFmtId="165" fontId="0" fillId="0" borderId="14" xfId="1" applyFont="1" applyBorder="1"/>
    <xf numFmtId="169" fontId="0" fillId="0" borderId="5" xfId="1" applyNumberFormat="1" applyFont="1" applyBorder="1" applyAlignment="1">
      <alignment horizontal="center"/>
    </xf>
    <xf numFmtId="165" fontId="0" fillId="0" borderId="4" xfId="1" applyFont="1" applyBorder="1" applyAlignment="1">
      <alignment horizontal="center"/>
    </xf>
    <xf numFmtId="165" fontId="0" fillId="0" borderId="13" xfId="1" applyFont="1" applyBorder="1" applyAlignment="1">
      <alignment horizontal="center"/>
    </xf>
    <xf numFmtId="165" fontId="0" fillId="0" borderId="6" xfId="1" applyFont="1" applyBorder="1" applyAlignment="1">
      <alignment horizontal="center"/>
    </xf>
    <xf numFmtId="165" fontId="0" fillId="0" borderId="5" xfId="1" applyFont="1" applyBorder="1" applyAlignment="1">
      <alignment horizontal="center"/>
    </xf>
    <xf numFmtId="165" fontId="0" fillId="4" borderId="8" xfId="1" applyFont="1" applyFill="1" applyBorder="1"/>
    <xf numFmtId="166" fontId="0" fillId="5" borderId="0" xfId="0" applyNumberFormat="1" applyFill="1"/>
    <xf numFmtId="0" fontId="0" fillId="0" borderId="4" xfId="0" applyBorder="1"/>
    <xf numFmtId="0" fontId="0" fillId="0" borderId="13" xfId="0" applyBorder="1"/>
    <xf numFmtId="0" fontId="0" fillId="0" borderId="6" xfId="0" applyBorder="1"/>
    <xf numFmtId="0" fontId="0" fillId="0" borderId="15" xfId="0" applyBorder="1"/>
    <xf numFmtId="0" fontId="0" fillId="0" borderId="16" xfId="0" applyBorder="1"/>
    <xf numFmtId="43" fontId="0" fillId="0" borderId="15" xfId="0" applyNumberFormat="1" applyBorder="1"/>
    <xf numFmtId="43" fontId="0" fillId="0" borderId="0" xfId="0" applyNumberFormat="1"/>
    <xf numFmtId="43" fontId="0" fillId="0" borderId="16" xfId="0" applyNumberFormat="1" applyBorder="1"/>
    <xf numFmtId="165" fontId="0" fillId="4" borderId="7" xfId="0" applyNumberFormat="1" applyFill="1" applyBorder="1"/>
    <xf numFmtId="165" fontId="0" fillId="4" borderId="2" xfId="0" applyNumberFormat="1" applyFill="1" applyBorder="1"/>
    <xf numFmtId="165" fontId="0" fillId="4" borderId="9" xfId="0" applyNumberFormat="1" applyFill="1" applyBorder="1"/>
    <xf numFmtId="165" fontId="1" fillId="0" borderId="13" xfId="1" applyFont="1" applyBorder="1"/>
    <xf numFmtId="165" fontId="1" fillId="0" borderId="6" xfId="1" applyFont="1" applyBorder="1"/>
    <xf numFmtId="165" fontId="1" fillId="0" borderId="0" xfId="1" applyFont="1" applyBorder="1"/>
    <xf numFmtId="165" fontId="1" fillId="0" borderId="15" xfId="1" applyFont="1" applyBorder="1"/>
    <xf numFmtId="164" fontId="0" fillId="3" borderId="8" xfId="2" applyFont="1" applyFill="1" applyBorder="1" applyAlignment="1" applyProtection="1">
      <alignment horizontal="center" wrapText="1"/>
    </xf>
    <xf numFmtId="165" fontId="0" fillId="3" borderId="9" xfId="1" applyFont="1" applyFill="1" applyBorder="1" applyAlignment="1" applyProtection="1">
      <alignment horizontal="center"/>
    </xf>
    <xf numFmtId="164" fontId="2" fillId="3" borderId="17" xfId="2" applyFont="1" applyFill="1" applyBorder="1" applyAlignment="1" applyProtection="1">
      <alignment horizontal="center"/>
    </xf>
    <xf numFmtId="167" fontId="1" fillId="2" borderId="10" xfId="1" applyNumberFormat="1" applyFont="1" applyFill="1" applyBorder="1" applyAlignment="1" applyProtection="1">
      <alignment horizontal="center" vertical="center"/>
      <protection locked="0"/>
    </xf>
    <xf numFmtId="167" fontId="1" fillId="3" borderId="1" xfId="1" applyNumberFormat="1" applyFont="1" applyFill="1" applyBorder="1" applyAlignment="1" applyProtection="1">
      <alignment horizontal="center"/>
    </xf>
    <xf numFmtId="165" fontId="0" fillId="3" borderId="0" xfId="1" applyFont="1" applyFill="1"/>
    <xf numFmtId="165" fontId="0" fillId="2" borderId="0" xfId="1" applyFont="1" applyFill="1"/>
    <xf numFmtId="0" fontId="2" fillId="0" borderId="0" xfId="0" applyFont="1"/>
    <xf numFmtId="169" fontId="2" fillId="0" borderId="0" xfId="1" applyNumberFormat="1" applyFont="1"/>
    <xf numFmtId="166" fontId="0" fillId="5" borderId="0" xfId="0" applyNumberFormat="1" applyFill="1" applyAlignment="1" applyProtection="1">
      <alignment horizontal="center" vertical="center"/>
      <protection locked="0"/>
    </xf>
    <xf numFmtId="0" fontId="0" fillId="3" borderId="4" xfId="0" applyFill="1" applyBorder="1" applyAlignment="1">
      <alignment horizontal="center"/>
    </xf>
    <xf numFmtId="0" fontId="0" fillId="3" borderId="5" xfId="0" applyFill="1" applyBorder="1"/>
    <xf numFmtId="0" fontId="4" fillId="3" borderId="3" xfId="0" applyFont="1" applyFill="1" applyBorder="1" applyAlignment="1">
      <alignment horizontal="center"/>
    </xf>
    <xf numFmtId="0" fontId="0" fillId="3" borderId="8" xfId="0" applyFill="1" applyBorder="1" applyAlignment="1">
      <alignment horizontal="center" textRotation="90"/>
    </xf>
    <xf numFmtId="0" fontId="0" fillId="3" borderId="8" xfId="0" applyFill="1" applyBorder="1" applyAlignment="1">
      <alignment horizontal="center" wrapText="1"/>
    </xf>
    <xf numFmtId="0" fontId="0" fillId="3" borderId="8" xfId="0" applyFill="1" applyBorder="1"/>
    <xf numFmtId="0" fontId="0" fillId="3" borderId="7" xfId="0" applyFill="1" applyBorder="1" applyAlignment="1">
      <alignment horizontal="center" wrapText="1"/>
    </xf>
    <xf numFmtId="0" fontId="0" fillId="3" borderId="11" xfId="0" applyFill="1" applyBorder="1" applyAlignment="1">
      <alignment horizontal="center" wrapText="1"/>
    </xf>
    <xf numFmtId="0" fontId="0" fillId="3" borderId="10" xfId="0" applyFill="1" applyBorder="1" applyAlignment="1">
      <alignment horizontal="center" wrapText="1"/>
    </xf>
    <xf numFmtId="0" fontId="0" fillId="3" borderId="9" xfId="0" applyFill="1" applyBorder="1" applyAlignment="1">
      <alignment horizontal="center"/>
    </xf>
    <xf numFmtId="165" fontId="0" fillId="3" borderId="8" xfId="1" applyFont="1" applyFill="1" applyBorder="1" applyAlignment="1" applyProtection="1">
      <alignment horizontal="center" textRotation="90"/>
    </xf>
    <xf numFmtId="0" fontId="3" fillId="3" borderId="8" xfId="0" applyFont="1" applyFill="1" applyBorder="1" applyAlignment="1">
      <alignment horizontal="center" wrapText="1"/>
    </xf>
    <xf numFmtId="0" fontId="0" fillId="3" borderId="10" xfId="0" applyFill="1" applyBorder="1" applyAlignment="1">
      <alignment horizontal="center" vertical="center"/>
    </xf>
    <xf numFmtId="165" fontId="0" fillId="3" borderId="3" xfId="1" applyFont="1" applyFill="1" applyBorder="1" applyProtection="1"/>
    <xf numFmtId="165" fontId="0" fillId="3" borderId="0" xfId="1" applyFont="1" applyFill="1" applyProtection="1"/>
    <xf numFmtId="0" fontId="2" fillId="3" borderId="10" xfId="0" applyFont="1" applyFill="1" applyBorder="1" applyAlignment="1">
      <alignment horizontal="left"/>
    </xf>
    <xf numFmtId="166" fontId="2" fillId="3" borderId="1" xfId="0" applyNumberFormat="1" applyFont="1" applyFill="1" applyBorder="1"/>
    <xf numFmtId="0" fontId="2" fillId="3" borderId="1" xfId="0" applyFont="1" applyFill="1" applyBorder="1" applyAlignment="1">
      <alignment vertical="center" wrapText="1"/>
    </xf>
    <xf numFmtId="0" fontId="0" fillId="3" borderId="10" xfId="0" applyFill="1" applyBorder="1" applyAlignment="1">
      <alignment horizontal="left"/>
    </xf>
    <xf numFmtId="0" fontId="0" fillId="3" borderId="1" xfId="0" applyFill="1" applyBorder="1"/>
    <xf numFmtId="0" fontId="2" fillId="3" borderId="1" xfId="0" applyFont="1" applyFill="1" applyBorder="1"/>
    <xf numFmtId="164" fontId="1" fillId="3" borderId="3" xfId="2" applyFont="1" applyFill="1" applyBorder="1" applyAlignment="1" applyProtection="1">
      <alignment vertical="center"/>
      <protection hidden="1"/>
    </xf>
    <xf numFmtId="165" fontId="1" fillId="3" borderId="11" xfId="1" applyFont="1" applyFill="1" applyBorder="1" applyAlignment="1" applyProtection="1">
      <alignment vertical="center"/>
      <protection hidden="1"/>
    </xf>
    <xf numFmtId="164" fontId="0" fillId="3" borderId="11" xfId="0" applyNumberFormat="1" applyFill="1" applyBorder="1" applyAlignment="1" applyProtection="1">
      <alignment vertical="center"/>
      <protection hidden="1"/>
    </xf>
    <xf numFmtId="164" fontId="1" fillId="3" borderId="11" xfId="2" applyFont="1" applyFill="1" applyBorder="1" applyAlignment="1" applyProtection="1">
      <alignment horizontal="center" vertical="center"/>
      <protection hidden="1"/>
    </xf>
    <xf numFmtId="0" fontId="0" fillId="3" borderId="3" xfId="0" applyFill="1" applyBorder="1" applyAlignment="1" applyProtection="1">
      <alignment horizontal="center"/>
      <protection hidden="1"/>
    </xf>
    <xf numFmtId="164" fontId="0" fillId="3" borderId="0" xfId="2" applyFont="1" applyFill="1" applyProtection="1"/>
    <xf numFmtId="165" fontId="0" fillId="3" borderId="13" xfId="0" applyNumberFormat="1" applyFill="1" applyBorder="1"/>
    <xf numFmtId="0" fontId="0" fillId="2" borderId="2" xfId="0" applyFill="1" applyBorder="1" applyAlignment="1" applyProtection="1">
      <alignment horizontal="left"/>
      <protection locked="0"/>
    </xf>
    <xf numFmtId="0" fontId="0" fillId="2" borderId="1" xfId="0" applyFill="1" applyBorder="1" applyAlignment="1" applyProtection="1">
      <alignment horizontal="left"/>
      <protection locked="0"/>
    </xf>
    <xf numFmtId="0" fontId="8" fillId="0" borderId="0" xfId="0" applyFont="1" applyAlignment="1">
      <alignment vertical="top"/>
    </xf>
    <xf numFmtId="0" fontId="5" fillId="0" borderId="0" xfId="0" applyFont="1" applyAlignment="1">
      <alignment vertical="top"/>
    </xf>
    <xf numFmtId="0" fontId="5" fillId="6" borderId="0" xfId="0" applyFont="1" applyFill="1" applyAlignment="1">
      <alignment vertical="top"/>
    </xf>
    <xf numFmtId="0" fontId="8" fillId="0" borderId="2" xfId="0" applyFont="1" applyBorder="1" applyAlignment="1">
      <alignment vertical="top"/>
    </xf>
    <xf numFmtId="49" fontId="5" fillId="0" borderId="0" xfId="0" applyNumberFormat="1" applyFont="1" applyAlignment="1">
      <alignment vertical="top"/>
    </xf>
    <xf numFmtId="0" fontId="5" fillId="0" borderId="0" xfId="0" applyFont="1" applyAlignment="1">
      <alignment vertical="top" wrapText="1"/>
    </xf>
    <xf numFmtId="0" fontId="0" fillId="0" borderId="0" xfId="0" applyAlignment="1">
      <alignment vertical="top"/>
    </xf>
    <xf numFmtId="0" fontId="0" fillId="3" borderId="0" xfId="0" applyFill="1" applyAlignment="1">
      <alignment vertical="top"/>
    </xf>
    <xf numFmtId="0" fontId="5" fillId="0" borderId="0" xfId="0" applyFont="1"/>
    <xf numFmtId="0" fontId="9" fillId="0" borderId="0" xfId="0" applyFont="1" applyAlignment="1">
      <alignment horizontal="right"/>
    </xf>
    <xf numFmtId="0" fontId="8" fillId="0" borderId="0" xfId="0" applyFont="1"/>
    <xf numFmtId="0" fontId="10" fillId="0" borderId="0" xfId="0" applyFont="1" applyAlignment="1">
      <alignment horizontal="right"/>
    </xf>
    <xf numFmtId="0" fontId="5" fillId="0" borderId="0" xfId="0" applyFont="1" applyAlignment="1">
      <alignment horizontal="right"/>
    </xf>
    <xf numFmtId="0" fontId="5" fillId="0" borderId="0" xfId="0" quotePrefix="1" applyFont="1"/>
    <xf numFmtId="0" fontId="0" fillId="2" borderId="0" xfId="0" applyFill="1" applyAlignment="1" applyProtection="1">
      <alignment horizontal="left"/>
      <protection locked="0"/>
    </xf>
    <xf numFmtId="165" fontId="1" fillId="3" borderId="11" xfId="1" applyFont="1" applyFill="1" applyBorder="1" applyAlignment="1" applyProtection="1">
      <alignment vertical="center"/>
    </xf>
    <xf numFmtId="0" fontId="0" fillId="2" borderId="2" xfId="0" applyFill="1" applyBorder="1" applyAlignment="1">
      <alignment horizontal="left"/>
    </xf>
    <xf numFmtId="165" fontId="1" fillId="3" borderId="3" xfId="1" applyFont="1" applyFill="1" applyBorder="1" applyAlignment="1" applyProtection="1">
      <alignment vertical="center"/>
      <protection hidden="1"/>
    </xf>
    <xf numFmtId="170" fontId="0" fillId="2" borderId="1" xfId="0" applyNumberFormat="1" applyFill="1" applyBorder="1" applyAlignment="1" applyProtection="1">
      <alignment horizontal="left"/>
      <protection locked="0"/>
    </xf>
    <xf numFmtId="165" fontId="0" fillId="3" borderId="12" xfId="0" applyNumberFormat="1" applyFill="1" applyBorder="1"/>
    <xf numFmtId="164" fontId="1" fillId="2" borderId="0" xfId="2" applyFont="1" applyFill="1" applyAlignment="1" applyProtection="1">
      <alignment horizontal="right"/>
    </xf>
    <xf numFmtId="165" fontId="12" fillId="3" borderId="3" xfId="1" applyFont="1" applyFill="1" applyBorder="1" applyAlignment="1" applyProtection="1">
      <alignment horizontal="center"/>
      <protection hidden="1"/>
    </xf>
    <xf numFmtId="165" fontId="2" fillId="3" borderId="3" xfId="1" applyFont="1" applyFill="1" applyBorder="1" applyProtection="1"/>
    <xf numFmtId="165" fontId="13" fillId="3" borderId="3" xfId="1" applyFont="1" applyFill="1" applyBorder="1" applyProtection="1"/>
    <xf numFmtId="0" fontId="12" fillId="2" borderId="0" xfId="0" applyFont="1" applyFill="1"/>
    <xf numFmtId="0" fontId="0" fillId="3" borderId="8" xfId="0" applyFill="1" applyBorder="1" applyAlignment="1">
      <alignment textRotation="90" wrapText="1"/>
    </xf>
    <xf numFmtId="166" fontId="0" fillId="6" borderId="0" xfId="0" applyNumberFormat="1" applyFill="1" applyAlignment="1" applyProtection="1">
      <alignment horizontal="center" vertical="center"/>
      <protection locked="0"/>
    </xf>
    <xf numFmtId="165" fontId="12" fillId="3" borderId="4" xfId="1" applyFont="1" applyFill="1" applyBorder="1" applyAlignment="1" applyProtection="1">
      <alignment horizontal="center"/>
      <protection hidden="1"/>
    </xf>
    <xf numFmtId="165" fontId="12" fillId="3" borderId="7" xfId="1" applyFont="1" applyFill="1" applyBorder="1" applyAlignment="1" applyProtection="1">
      <alignment horizontal="center"/>
      <protection hidden="1"/>
    </xf>
    <xf numFmtId="165" fontId="12" fillId="3" borderId="9" xfId="1" applyFont="1" applyFill="1" applyBorder="1" applyAlignment="1" applyProtection="1">
      <alignment horizontal="center"/>
      <protection hidden="1"/>
    </xf>
    <xf numFmtId="165" fontId="12" fillId="3" borderId="6" xfId="1" applyFont="1" applyFill="1" applyBorder="1" applyAlignment="1" applyProtection="1">
      <alignment horizontal="center"/>
      <protection hidden="1"/>
    </xf>
    <xf numFmtId="0" fontId="14" fillId="0" borderId="0" xfId="0" applyFont="1"/>
    <xf numFmtId="44" fontId="0" fillId="3" borderId="0" xfId="0" applyNumberFormat="1" applyFill="1"/>
    <xf numFmtId="164" fontId="2" fillId="3" borderId="1" xfId="2" applyFont="1" applyFill="1" applyBorder="1" applyProtection="1"/>
    <xf numFmtId="169" fontId="0" fillId="0" borderId="4" xfId="1" applyNumberFormat="1" applyFont="1" applyBorder="1" applyAlignment="1">
      <alignment horizontal="center"/>
    </xf>
    <xf numFmtId="169" fontId="0" fillId="0" borderId="15" xfId="1" applyNumberFormat="1" applyFont="1" applyBorder="1"/>
    <xf numFmtId="165" fontId="0" fillId="7" borderId="14" xfId="1" applyFont="1" applyFill="1" applyBorder="1"/>
    <xf numFmtId="169" fontId="0" fillId="7" borderId="14" xfId="1" applyNumberFormat="1" applyFont="1" applyFill="1" applyBorder="1"/>
    <xf numFmtId="169" fontId="0" fillId="7" borderId="15" xfId="1" applyNumberFormat="1" applyFont="1" applyFill="1" applyBorder="1"/>
    <xf numFmtId="165" fontId="0" fillId="7" borderId="15" xfId="1" applyFont="1" applyFill="1" applyBorder="1"/>
    <xf numFmtId="165" fontId="0" fillId="7" borderId="0" xfId="1" applyFont="1" applyFill="1" applyBorder="1"/>
    <xf numFmtId="165" fontId="0" fillId="7" borderId="16" xfId="1" applyFont="1" applyFill="1" applyBorder="1"/>
    <xf numFmtId="165" fontId="0" fillId="0" borderId="14" xfId="1" applyFont="1" applyFill="1" applyBorder="1"/>
    <xf numFmtId="169" fontId="0" fillId="0" borderId="14" xfId="1" applyNumberFormat="1" applyFont="1" applyFill="1" applyBorder="1"/>
    <xf numFmtId="169" fontId="0" fillId="0" borderId="15" xfId="1" applyNumberFormat="1" applyFont="1" applyFill="1" applyBorder="1"/>
    <xf numFmtId="165" fontId="0" fillId="0" borderId="15" xfId="1" applyFont="1" applyFill="1" applyBorder="1"/>
    <xf numFmtId="165" fontId="0" fillId="0" borderId="0" xfId="1" applyFont="1" applyFill="1" applyBorder="1"/>
    <xf numFmtId="165" fontId="0" fillId="0" borderId="16" xfId="1" applyFont="1" applyFill="1" applyBorder="1"/>
    <xf numFmtId="0" fontId="0" fillId="0" borderId="0" xfId="0" quotePrefix="1"/>
    <xf numFmtId="0" fontId="8" fillId="0" borderId="0" xfId="0" applyFont="1" applyAlignment="1">
      <alignment wrapText="1"/>
    </xf>
    <xf numFmtId="17" fontId="0" fillId="0" borderId="0" xfId="0" quotePrefix="1" applyNumberFormat="1"/>
    <xf numFmtId="0" fontId="16" fillId="0" borderId="0" xfId="0" applyFont="1"/>
    <xf numFmtId="0" fontId="17" fillId="0" borderId="0" xfId="3"/>
    <xf numFmtId="0" fontId="0" fillId="2" borderId="4"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7" fillId="2" borderId="0" xfId="0" applyFont="1" applyFill="1" applyAlignment="1">
      <alignment horizontal="center" vertical="center" wrapText="1"/>
    </xf>
    <xf numFmtId="164" fontId="0" fillId="3" borderId="10" xfId="2" applyFont="1" applyFill="1" applyBorder="1" applyAlignment="1" applyProtection="1">
      <alignment horizontal="center"/>
    </xf>
    <xf numFmtId="164" fontId="0" fillId="3" borderId="11" xfId="2" applyFont="1" applyFill="1" applyBorder="1" applyAlignment="1" applyProtection="1">
      <alignment horizontal="center"/>
    </xf>
    <xf numFmtId="164" fontId="1" fillId="3" borderId="10" xfId="2" applyFont="1" applyFill="1" applyBorder="1" applyAlignment="1" applyProtection="1">
      <alignment horizontal="center"/>
    </xf>
    <xf numFmtId="164" fontId="1" fillId="3" borderId="1" xfId="2" applyFont="1" applyFill="1" applyBorder="1" applyAlignment="1" applyProtection="1">
      <alignment horizontal="center"/>
    </xf>
    <xf numFmtId="164" fontId="1" fillId="3" borderId="11" xfId="2" applyFont="1" applyFill="1" applyBorder="1" applyAlignment="1" applyProtection="1">
      <alignment horizontal="center"/>
    </xf>
    <xf numFmtId="0" fontId="0" fillId="3" borderId="3" xfId="0" applyFill="1" applyBorder="1" applyAlignment="1">
      <alignment horizontal="center"/>
    </xf>
    <xf numFmtId="0" fontId="0" fillId="3" borderId="1" xfId="0" applyFill="1" applyBorder="1" applyAlignment="1">
      <alignment horizontal="center"/>
    </xf>
    <xf numFmtId="0" fontId="11" fillId="2" borderId="4" xfId="0"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7" fillId="2" borderId="0" xfId="0" applyFont="1" applyFill="1" applyAlignment="1">
      <alignment horizontal="center"/>
    </xf>
    <xf numFmtId="165" fontId="0" fillId="0" borderId="10" xfId="1" applyFont="1" applyBorder="1" applyAlignment="1">
      <alignment horizontal="center"/>
    </xf>
    <xf numFmtId="165" fontId="0" fillId="0" borderId="1" xfId="1" applyFont="1" applyBorder="1" applyAlignment="1">
      <alignment horizontal="center"/>
    </xf>
    <xf numFmtId="165" fontId="0" fillId="0" borderId="11" xfId="1" applyFont="1" applyBorder="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3</xdr:col>
      <xdr:colOff>304800</xdr:colOff>
      <xdr:row>3</xdr:row>
      <xdr:rowOff>135255</xdr:rowOff>
    </xdr:to>
    <xdr:pic>
      <xdr:nvPicPr>
        <xdr:cNvPr id="5" name="Picture 4">
          <a:extLst>
            <a:ext uri="{FF2B5EF4-FFF2-40B4-BE49-F238E27FC236}">
              <a16:creationId xmlns:a16="http://schemas.microsoft.com/office/drawing/2014/main" id="{8B5D883A-C498-6CA8-84AF-4558C00A6E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7625"/>
          <a:ext cx="2133600"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3</xdr:col>
      <xdr:colOff>304800</xdr:colOff>
      <xdr:row>3</xdr:row>
      <xdr:rowOff>131445</xdr:rowOff>
    </xdr:to>
    <xdr:pic>
      <xdr:nvPicPr>
        <xdr:cNvPr id="2" name="Picture 1">
          <a:extLst>
            <a:ext uri="{FF2B5EF4-FFF2-40B4-BE49-F238E27FC236}">
              <a16:creationId xmlns:a16="http://schemas.microsoft.com/office/drawing/2014/main" id="{7C53A6B1-5AF5-48C8-878B-329DAAAE4A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7625"/>
          <a:ext cx="2125980" cy="645795"/>
        </a:xfrm>
        <a:prstGeom prst="rect">
          <a:avLst/>
        </a:prstGeom>
      </xdr:spPr>
    </xdr:pic>
    <xdr:clientData/>
  </xdr:twoCellAnchor>
  <xdr:twoCellAnchor>
    <xdr:from>
      <xdr:col>10</xdr:col>
      <xdr:colOff>76200</xdr:colOff>
      <xdr:row>0</xdr:row>
      <xdr:rowOff>114300</xdr:rowOff>
    </xdr:from>
    <xdr:to>
      <xdr:col>31</xdr:col>
      <xdr:colOff>200025</xdr:colOff>
      <xdr:row>3</xdr:row>
      <xdr:rowOff>85725</xdr:rowOff>
    </xdr:to>
    <xdr:sp macro="" textlink="">
      <xdr:nvSpPr>
        <xdr:cNvPr id="3" name="TextBox 2">
          <a:extLst>
            <a:ext uri="{FF2B5EF4-FFF2-40B4-BE49-F238E27FC236}">
              <a16:creationId xmlns:a16="http://schemas.microsoft.com/office/drawing/2014/main" id="{08E397AF-87C0-9CA8-042E-7F1C3195AEE4}"/>
            </a:ext>
          </a:extLst>
        </xdr:cNvPr>
        <xdr:cNvSpPr txBox="1"/>
      </xdr:nvSpPr>
      <xdr:spPr>
        <a:xfrm>
          <a:off x="8439150" y="114300"/>
          <a:ext cx="8896350" cy="5143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3200"/>
            <a:t> - - - - PAGE 2 - - -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94273" cy="494877"/>
    <xdr:pic>
      <xdr:nvPicPr>
        <xdr:cNvPr id="2" name="Picture 1" descr="G:\LOGO\NewLogo\gif\SSBALogo2_5.gif">
          <a:extLst>
            <a:ext uri="{FF2B5EF4-FFF2-40B4-BE49-F238E27FC236}">
              <a16:creationId xmlns:a16="http://schemas.microsoft.com/office/drawing/2014/main" id="{930ABD17-ECBB-46AF-8B03-39035A4F68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94273" cy="494877"/>
        </a:xfrm>
        <a:prstGeom prst="rect">
          <a:avLst/>
        </a:prstGeom>
        <a:noFill/>
        <a:ln w="9525">
          <a:noFill/>
          <a:miter lim="800000"/>
          <a:headEnd/>
          <a:tailEnd/>
        </a:ln>
      </xdr:spPr>
    </xdr:pic>
    <xdr:clientData/>
  </xdr:oneCellAnchor>
  <xdr:twoCellAnchor>
    <xdr:from>
      <xdr:col>0</xdr:col>
      <xdr:colOff>17145</xdr:colOff>
      <xdr:row>80</xdr:row>
      <xdr:rowOff>66675</xdr:rowOff>
    </xdr:from>
    <xdr:to>
      <xdr:col>0</xdr:col>
      <xdr:colOff>582930</xdr:colOff>
      <xdr:row>82</xdr:row>
      <xdr:rowOff>114300</xdr:rowOff>
    </xdr:to>
    <xdr:sp macro="" textlink="">
      <xdr:nvSpPr>
        <xdr:cNvPr id="3" name="Star: 10 Points 2">
          <a:extLst>
            <a:ext uri="{FF2B5EF4-FFF2-40B4-BE49-F238E27FC236}">
              <a16:creationId xmlns:a16="http://schemas.microsoft.com/office/drawing/2014/main" id="{2C7922CE-4D8A-37A2-883E-AF82D3773501}"/>
            </a:ext>
          </a:extLst>
        </xdr:cNvPr>
        <xdr:cNvSpPr/>
      </xdr:nvSpPr>
      <xdr:spPr>
        <a:xfrm>
          <a:off x="17145" y="12582525"/>
          <a:ext cx="565785" cy="390525"/>
        </a:xfrm>
        <a:prstGeom prst="star10">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r>
            <a:rPr lang="en-CA" sz="800"/>
            <a:t>NEW</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3</xdr:col>
      <xdr:colOff>304800</xdr:colOff>
      <xdr:row>3</xdr:row>
      <xdr:rowOff>131445</xdr:rowOff>
    </xdr:to>
    <xdr:pic>
      <xdr:nvPicPr>
        <xdr:cNvPr id="2" name="Picture 1">
          <a:extLst>
            <a:ext uri="{FF2B5EF4-FFF2-40B4-BE49-F238E27FC236}">
              <a16:creationId xmlns:a16="http://schemas.microsoft.com/office/drawing/2014/main" id="{68AB4AB1-CCE2-4625-8F91-1B7865BDB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49530"/>
          <a:ext cx="213360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196215</xdr:colOff>
      <xdr:row>1</xdr:row>
      <xdr:rowOff>87630</xdr:rowOff>
    </xdr:from>
    <xdr:to>
      <xdr:col>15</xdr:col>
      <xdr:colOff>196215</xdr:colOff>
      <xdr:row>10</xdr:row>
      <xdr:rowOff>9525</xdr:rowOff>
    </xdr:to>
    <xdr:sp macro="" textlink="">
      <xdr:nvSpPr>
        <xdr:cNvPr id="2" name="Star: 10 Points 1">
          <a:extLst>
            <a:ext uri="{FF2B5EF4-FFF2-40B4-BE49-F238E27FC236}">
              <a16:creationId xmlns:a16="http://schemas.microsoft.com/office/drawing/2014/main" id="{5FC34D3B-BCE5-80B2-DA67-960948AB735C}"/>
            </a:ext>
          </a:extLst>
        </xdr:cNvPr>
        <xdr:cNvSpPr/>
      </xdr:nvSpPr>
      <xdr:spPr>
        <a:xfrm>
          <a:off x="12216765" y="268605"/>
          <a:ext cx="1828800" cy="1550670"/>
        </a:xfrm>
        <a:prstGeom prst="star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a:t>Hidden sheet</a:t>
          </a:r>
        </a:p>
        <a:p>
          <a:pPr algn="l"/>
          <a:endParaRPr lang="en-CA" sz="1100"/>
        </a:p>
        <a:p>
          <a:pPr algn="ctr"/>
          <a:r>
            <a:rPr lang="en-CA" sz="1100"/>
            <a:t>Update</a:t>
          </a:r>
          <a:r>
            <a:rPr lang="en-CA" sz="1100" baseline="0"/>
            <a:t> as required.</a:t>
          </a:r>
          <a:endParaRPr lang="en-C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17929</xdr:colOff>
      <xdr:row>16</xdr:row>
      <xdr:rowOff>139625</xdr:rowOff>
    </xdr:from>
    <xdr:to>
      <xdr:col>21</xdr:col>
      <xdr:colOff>475129</xdr:colOff>
      <xdr:row>28</xdr:row>
      <xdr:rowOff>168090</xdr:rowOff>
    </xdr:to>
    <xdr:sp macro="" textlink="">
      <xdr:nvSpPr>
        <xdr:cNvPr id="2" name="TextBox 1">
          <a:extLst>
            <a:ext uri="{FF2B5EF4-FFF2-40B4-BE49-F238E27FC236}">
              <a16:creationId xmlns:a16="http://schemas.microsoft.com/office/drawing/2014/main" id="{4D7B422F-E15F-D1B7-8FD9-48AECFF3F978}"/>
            </a:ext>
          </a:extLst>
        </xdr:cNvPr>
        <xdr:cNvSpPr txBox="1"/>
      </xdr:nvSpPr>
      <xdr:spPr>
        <a:xfrm>
          <a:off x="9879105" y="3008331"/>
          <a:ext cx="5298142" cy="2179994"/>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n-CA" sz="1100" b="1"/>
            <a:t>UPDATE AS REQUIRED:</a:t>
          </a:r>
        </a:p>
        <a:p>
          <a:endParaRPr lang="en-CA" sz="1100"/>
        </a:p>
        <a:p>
          <a:r>
            <a:rPr lang="en-CA" sz="1100"/>
            <a:t>Each semi-annual review:</a:t>
          </a:r>
        </a:p>
        <a:p>
          <a:r>
            <a:rPr lang="en-CA" sz="1100"/>
            <a:t>1. Hard-code the rates for that half year period.</a:t>
          </a:r>
        </a:p>
        <a:p>
          <a:r>
            <a:rPr lang="en-CA" sz="1100"/>
            <a:t>2. Remove</a:t>
          </a:r>
          <a:r>
            <a:rPr lang="en-CA" sz="1100" baseline="0"/>
            <a:t> the highlight/color on cells.</a:t>
          </a:r>
          <a:endParaRPr lang="en-CA" sz="1100"/>
        </a:p>
        <a:p>
          <a:endParaRPr lang="en-CA" sz="1100"/>
        </a:p>
        <a:p>
          <a:r>
            <a:rPr lang="en-CA" sz="1100"/>
            <a:t>In</a:t>
          </a:r>
          <a:r>
            <a:rPr lang="en-CA" sz="1100" baseline="0"/>
            <a:t> the year 2050:</a:t>
          </a:r>
          <a:endParaRPr lang="en-CA" sz="1100"/>
        </a:p>
        <a:p>
          <a:r>
            <a:rPr lang="en-CA" sz="1100"/>
            <a:t>1. Add row above the bottom greyed-out row.  </a:t>
          </a:r>
        </a:p>
        <a:p>
          <a:r>
            <a:rPr lang="en-CA" sz="1100"/>
            <a:t>2. Change the cell reference</a:t>
          </a:r>
          <a:r>
            <a:rPr lang="en-CA" sz="1100" baseline="0"/>
            <a:t> in last End Date to be one day less than Jan1,9999.  (to allow the formulas to find rates into perpetuity in the future.)</a:t>
          </a:r>
        </a:p>
        <a:p>
          <a:r>
            <a:rPr lang="en-CA" sz="1100" baseline="0"/>
            <a:t>3. Input valid rates for the start and end period. Update cell formatting.</a:t>
          </a:r>
        </a:p>
        <a:p>
          <a:endParaRPr lang="en-CA"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304800</xdr:colOff>
      <xdr:row>2</xdr:row>
      <xdr:rowOff>8964</xdr:rowOff>
    </xdr:from>
    <xdr:to>
      <xdr:col>22</xdr:col>
      <xdr:colOff>152400</xdr:colOff>
      <xdr:row>18</xdr:row>
      <xdr:rowOff>80681</xdr:rowOff>
    </xdr:to>
    <xdr:sp macro="" textlink="">
      <xdr:nvSpPr>
        <xdr:cNvPr id="2" name="TextBox 1">
          <a:extLst>
            <a:ext uri="{FF2B5EF4-FFF2-40B4-BE49-F238E27FC236}">
              <a16:creationId xmlns:a16="http://schemas.microsoft.com/office/drawing/2014/main" id="{37806C78-2361-486E-910B-EC80CA9EF2CF}"/>
            </a:ext>
          </a:extLst>
        </xdr:cNvPr>
        <xdr:cNvSpPr txBox="1"/>
      </xdr:nvSpPr>
      <xdr:spPr>
        <a:xfrm>
          <a:off x="12568518" y="367552"/>
          <a:ext cx="5334000" cy="2940423"/>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n-CA" sz="1100" b="1"/>
            <a:t>UPDATE AS REQUIRED:</a:t>
          </a:r>
        </a:p>
        <a:p>
          <a:endParaRPr lang="en-CA" sz="1100"/>
        </a:p>
        <a:p>
          <a:r>
            <a:rPr lang="en-CA" sz="1100"/>
            <a:t>When rates change:</a:t>
          </a:r>
        </a:p>
        <a:p>
          <a:r>
            <a:rPr lang="en-CA" sz="1100"/>
            <a:t>1. Add row above the bottom greyed-out row.  </a:t>
          </a:r>
        </a:p>
        <a:p>
          <a:r>
            <a:rPr lang="en-CA" sz="1100"/>
            <a:t>2. Change the cell reference</a:t>
          </a:r>
          <a:r>
            <a:rPr lang="en-CA" sz="1100" baseline="0"/>
            <a:t> in last End Date to be one day less than Jan1,9999.  (to allow the formulas to find rates into perpetuity in the future.)</a:t>
          </a:r>
        </a:p>
        <a:p>
          <a:r>
            <a:rPr lang="en-CA" sz="1100" baseline="0"/>
            <a:t>3. Input valid rates for the start and end period.</a:t>
          </a:r>
        </a:p>
        <a:p>
          <a:endParaRPr lang="en-CA" sz="1100" baseline="0"/>
        </a:p>
        <a:p>
          <a:r>
            <a:rPr lang="en-CA" sz="1100" baseline="0"/>
            <a:t>Do this any time that a rate changes.</a:t>
          </a:r>
        </a:p>
        <a:p>
          <a:endParaRPr lang="en-CA" sz="1100" baseline="0"/>
        </a:p>
        <a:p>
          <a:endParaRPr lang="en-CA" sz="1100" baseline="0"/>
        </a:p>
        <a:p>
          <a:r>
            <a:rPr lang="en-CA" sz="1100" baseline="0"/>
            <a:t>Note:</a:t>
          </a:r>
        </a:p>
        <a:p>
          <a:r>
            <a:rPr lang="en-CA" sz="1100" baseline="0"/>
            <a:t>No historical data stored here because structure of meeting time categories changed significantly in 2023.</a:t>
          </a:r>
        </a:p>
        <a:p>
          <a:endParaRPr lang="en-CA" sz="1100" baseline="0"/>
        </a:p>
        <a:p>
          <a:endParaRPr lang="en-CA" sz="1100"/>
        </a:p>
      </xdr:txBody>
    </xdr:sp>
    <xdr:clientData/>
  </xdr:twoCellAnchor>
</xdr:wsDr>
</file>

<file path=xl/persons/person.xml><?xml version="1.0" encoding="utf-8"?>
<personList xmlns="http://schemas.microsoft.com/office/spreadsheetml/2018/threadedcomments" xmlns:x="http://schemas.openxmlformats.org/spreadsheetml/2006/main">
  <person displayName="Catherine Vu" id="{9498C215-EEA4-44F3-BCD5-FA0E5A8AF639}" userId="S::CVu@saskschoolboards.ca::524f19f3-b961-497d-9688-bd293842204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8" dT="2023-02-23T21:03:41.39" personId="{9498C215-EEA4-44F3-BCD5-FA0E5A8AF639}" id="{32E17BE4-6D4C-404C-B540-DEFAFDA79361}">
    <text>To add new Activity types, Shift cells down above the Other cell, to maintain formulas.</text>
  </threadedComment>
  <threadedComment ref="A12" dT="2023-02-23T21:03:41.39" personId="{9498C215-EEA4-44F3-BCD5-FA0E5A8AF639}" id="{E6062304-BB8F-457E-8C70-89321BC0F758}">
    <text>To add new Activity types, Shift cells down above the Other cell, to maintain formulas.</text>
  </threadedComment>
  <threadedComment ref="F14" dT="2023-02-23T21:03:41.39" personId="{9498C215-EEA4-44F3-BCD5-FA0E5A8AF639}" id="{4CEB5CB6-04C3-4C44-A561-FEC69EE92D32}">
    <text>To add new Activity types, Shift cells down above the Other cell, to maintain formulas.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3"/>
  <sheetViews>
    <sheetView tabSelected="1" zoomScale="80" zoomScaleNormal="80" workbookViewId="0">
      <pane xSplit="8" ySplit="7" topLeftCell="I8" activePane="bottomRight" state="frozen"/>
      <selection pane="topRight" activeCell="I1" sqref="I1"/>
      <selection pane="bottomLeft" activeCell="A8" sqref="A8"/>
      <selection pane="bottomRight" activeCell="B8" sqref="B8"/>
    </sheetView>
  </sheetViews>
  <sheetFormatPr defaultColWidth="9.109375" defaultRowHeight="14.4" x14ac:dyDescent="0.3"/>
  <cols>
    <col min="1" max="1" width="3.5546875" style="2" customWidth="1"/>
    <col min="2" max="2" width="13.44140625" style="3" customWidth="1"/>
    <col min="3" max="3" width="10.109375" style="3" customWidth="1"/>
    <col min="4" max="4" width="9.6640625" style="3" customWidth="1"/>
    <col min="5" max="5" width="8.5546875" style="3" customWidth="1"/>
    <col min="6" max="6" width="15" style="3" bestFit="1" customWidth="1"/>
    <col min="7" max="7" width="18.6640625" style="3" customWidth="1"/>
    <col min="8" max="8" width="37.109375" style="3" customWidth="1"/>
    <col min="9" max="10" width="5.6640625" style="3" customWidth="1"/>
    <col min="11" max="11" width="12.109375" style="5" customWidth="1"/>
    <col min="12" max="12" width="7.88671875" style="3" customWidth="1"/>
    <col min="13" max="13" width="6.88671875" style="3" hidden="1" customWidth="1"/>
    <col min="14" max="14" width="7.88671875" style="3" customWidth="1"/>
    <col min="15" max="15" width="9.5546875" style="2" bestFit="1" customWidth="1"/>
    <col min="16" max="16" width="6.109375" style="3" customWidth="1"/>
    <col min="17" max="17" width="10.5546875" style="3" bestFit="1" customWidth="1"/>
    <col min="18" max="19" width="10.109375" style="5" customWidth="1"/>
    <col min="20" max="20" width="5.21875" style="3" customWidth="1"/>
    <col min="21" max="23" width="5.6640625" style="3" customWidth="1"/>
    <col min="24" max="26" width="5" style="74" hidden="1" customWidth="1"/>
    <col min="27" max="27" width="10.109375" style="7" customWidth="1"/>
    <col min="28" max="28" width="7.44140625" style="5" bestFit="1" customWidth="1"/>
    <col min="29" max="29" width="9.109375" style="7" customWidth="1"/>
    <col min="30" max="30" width="11.44140625" style="5" bestFit="1" customWidth="1"/>
    <col min="31" max="31" width="11" style="5" customWidth="1"/>
    <col min="32" max="32" width="13.88671875" style="5" customWidth="1"/>
    <col min="33" max="33" width="11.5546875" style="3" customWidth="1"/>
    <col min="34" max="34" width="9.44140625" style="3" customWidth="1"/>
    <col min="35" max="47" width="9.109375" style="12" hidden="1" customWidth="1"/>
    <col min="48" max="48" width="1.44140625" style="3" hidden="1" customWidth="1"/>
    <col min="49" max="51" width="9.109375" style="12" hidden="1" customWidth="1"/>
    <col min="52" max="16384" width="9.109375" style="3"/>
  </cols>
  <sheetData>
    <row r="1" spans="1:51" x14ac:dyDescent="0.3">
      <c r="A1" s="2" t="s">
        <v>14</v>
      </c>
      <c r="X1" s="3"/>
      <c r="Y1" s="3"/>
      <c r="Z1" s="3"/>
      <c r="AA1" s="3"/>
      <c r="AG1" s="6" t="str">
        <f>CONCATENATE("Version:  ",Version!$B$4)</f>
        <v>Version:  July 1, 2025</v>
      </c>
      <c r="AI1" s="12" t="s">
        <v>18</v>
      </c>
      <c r="AJ1" s="12" t="s">
        <v>107</v>
      </c>
      <c r="AK1" s="12" t="s">
        <v>312</v>
      </c>
    </row>
    <row r="2" spans="1:51" x14ac:dyDescent="0.3">
      <c r="C2" s="4"/>
      <c r="E2" s="167" t="s">
        <v>15</v>
      </c>
      <c r="F2" s="167"/>
      <c r="G2" s="6" t="s">
        <v>17</v>
      </c>
      <c r="H2" s="106"/>
      <c r="I2" s="122"/>
      <c r="J2" s="122"/>
      <c r="K2" s="5" t="s">
        <v>314</v>
      </c>
      <c r="M2" s="6"/>
      <c r="P2" s="6"/>
      <c r="Q2" s="6"/>
      <c r="T2" s="6"/>
      <c r="U2" s="6"/>
      <c r="V2" s="6"/>
      <c r="W2" s="6"/>
      <c r="X2" s="6"/>
      <c r="Y2" s="6"/>
      <c r="Z2" s="6"/>
      <c r="AA2" s="6"/>
      <c r="AB2" s="6"/>
      <c r="AC2" s="6"/>
      <c r="AD2" s="6"/>
      <c r="AE2" s="6"/>
      <c r="AJ2" s="12" t="s">
        <v>310</v>
      </c>
      <c r="AK2" s="12" t="s">
        <v>312</v>
      </c>
    </row>
    <row r="3" spans="1:51" x14ac:dyDescent="0.3">
      <c r="E3" s="167"/>
      <c r="F3" s="167"/>
      <c r="G3" s="6" t="s">
        <v>18</v>
      </c>
      <c r="H3" s="107"/>
      <c r="I3" s="122"/>
      <c r="J3" s="122"/>
      <c r="K3" s="5" t="str">
        <f>IFERROR((VLOOKUP($H$3,$AJ$1:$AK$5,2,FALSE)),"&lt;----- Please select Type")</f>
        <v>&lt;----- Please select Type</v>
      </c>
      <c r="M3" s="6"/>
      <c r="P3" s="6"/>
      <c r="Q3" s="6"/>
      <c r="T3" s="6"/>
      <c r="U3" s="6"/>
      <c r="V3" s="6"/>
      <c r="W3" s="6"/>
      <c r="X3" s="6"/>
      <c r="Y3" s="6"/>
      <c r="Z3" s="6"/>
      <c r="AA3" s="6"/>
      <c r="AB3" s="6"/>
      <c r="AC3" s="6"/>
      <c r="AD3" s="6"/>
      <c r="AE3" s="6"/>
      <c r="AJ3" s="12" t="s">
        <v>309</v>
      </c>
      <c r="AK3" s="12" t="s">
        <v>313</v>
      </c>
    </row>
    <row r="4" spans="1:51" x14ac:dyDescent="0.3">
      <c r="E4" s="167"/>
      <c r="F4" s="167"/>
      <c r="G4" s="6" t="s">
        <v>19</v>
      </c>
      <c r="H4" s="126"/>
      <c r="I4" s="122"/>
      <c r="J4" s="122"/>
      <c r="X4" s="3"/>
      <c r="Y4" s="3"/>
      <c r="Z4" s="3"/>
      <c r="AA4" s="3"/>
      <c r="AB4" s="3"/>
      <c r="AC4" s="3"/>
      <c r="AD4" s="3"/>
      <c r="AE4" s="3"/>
      <c r="AJ4" s="12" t="s">
        <v>311</v>
      </c>
      <c r="AK4" s="12" t="s">
        <v>313</v>
      </c>
    </row>
    <row r="5" spans="1:51" x14ac:dyDescent="0.3">
      <c r="H5" s="4"/>
      <c r="I5" s="4"/>
      <c r="J5" s="4"/>
      <c r="X5" s="3"/>
      <c r="Y5" s="3"/>
      <c r="Z5" s="3"/>
      <c r="AA5" s="3"/>
      <c r="AB5" s="3"/>
      <c r="AC5" s="3"/>
      <c r="AD5" s="3"/>
      <c r="AE5" s="3"/>
      <c r="AJ5" s="12" t="s">
        <v>11</v>
      </c>
      <c r="AK5" s="12" t="s">
        <v>312</v>
      </c>
    </row>
    <row r="6" spans="1:51" x14ac:dyDescent="0.3">
      <c r="A6" s="78"/>
      <c r="B6" s="79"/>
      <c r="C6" s="79"/>
      <c r="D6" s="79"/>
      <c r="E6" s="79"/>
      <c r="F6" s="79"/>
      <c r="G6" s="79"/>
      <c r="H6" s="79"/>
      <c r="I6" s="79"/>
      <c r="J6" s="79"/>
      <c r="K6" s="14"/>
      <c r="L6" s="170" t="s">
        <v>156</v>
      </c>
      <c r="M6" s="171"/>
      <c r="N6" s="171"/>
      <c r="O6" s="171"/>
      <c r="P6" s="171"/>
      <c r="Q6" s="172"/>
      <c r="R6" s="168" t="s">
        <v>363</v>
      </c>
      <c r="S6" s="169"/>
      <c r="T6" s="173" t="s">
        <v>5</v>
      </c>
      <c r="U6" s="173"/>
      <c r="V6" s="173"/>
      <c r="W6" s="173"/>
      <c r="X6" s="173"/>
      <c r="Y6" s="173"/>
      <c r="Z6" s="173"/>
      <c r="AA6" s="173"/>
      <c r="AB6" s="170" t="s">
        <v>28</v>
      </c>
      <c r="AC6" s="171"/>
      <c r="AD6" s="172"/>
      <c r="AE6" s="168" t="s">
        <v>154</v>
      </c>
      <c r="AF6" s="169"/>
      <c r="AG6" s="80"/>
      <c r="AH6" s="80"/>
      <c r="AI6" s="12" t="s">
        <v>99</v>
      </c>
      <c r="AM6" s="12" t="str">
        <f>Lists!D2</f>
        <v>Meeting/Event</v>
      </c>
      <c r="AW6" s="12" t="s">
        <v>315</v>
      </c>
    </row>
    <row r="7" spans="1:51" ht="54.75" customHeight="1" x14ac:dyDescent="0.3">
      <c r="A7" s="81" t="s">
        <v>9</v>
      </c>
      <c r="B7" s="82" t="s">
        <v>274</v>
      </c>
      <c r="C7" s="82" t="s">
        <v>109</v>
      </c>
      <c r="D7" s="82" t="s">
        <v>110</v>
      </c>
      <c r="E7" s="82" t="s">
        <v>29</v>
      </c>
      <c r="F7" s="82" t="str">
        <f>IF(H3="Staff",Lists!$A$1,Lists!$D$1)</f>
        <v>Activity</v>
      </c>
      <c r="G7" s="82" t="str">
        <f>IF(H3="Staff",Lists!$F$1,Lists!$I$1)</f>
        <v>Purpose</v>
      </c>
      <c r="H7" s="83" t="s">
        <v>0</v>
      </c>
      <c r="I7" s="133" t="s">
        <v>296</v>
      </c>
      <c r="J7" s="83" t="s">
        <v>259</v>
      </c>
      <c r="K7" s="20" t="s">
        <v>31</v>
      </c>
      <c r="L7" s="84" t="s">
        <v>160</v>
      </c>
      <c r="M7" s="85" t="s">
        <v>22</v>
      </c>
      <c r="N7" s="84" t="s">
        <v>321</v>
      </c>
      <c r="O7" s="86" t="s">
        <v>161</v>
      </c>
      <c r="P7" s="85" t="s">
        <v>101</v>
      </c>
      <c r="Q7" s="87" t="s">
        <v>157</v>
      </c>
      <c r="R7" s="68" t="s">
        <v>115</v>
      </c>
      <c r="S7" s="20" t="s">
        <v>364</v>
      </c>
      <c r="T7" s="81" t="s">
        <v>25</v>
      </c>
      <c r="U7" s="81" t="s">
        <v>2</v>
      </c>
      <c r="V7" s="81" t="s">
        <v>3</v>
      </c>
      <c r="W7" s="81" t="s">
        <v>4</v>
      </c>
      <c r="X7" s="88" t="s">
        <v>2</v>
      </c>
      <c r="Y7" s="88" t="s">
        <v>3</v>
      </c>
      <c r="Z7" s="88" t="s">
        <v>4</v>
      </c>
      <c r="AA7" s="8" t="s">
        <v>5</v>
      </c>
      <c r="AB7" s="20" t="s">
        <v>102</v>
      </c>
      <c r="AC7" s="69" t="s">
        <v>22</v>
      </c>
      <c r="AD7" s="20" t="s">
        <v>103</v>
      </c>
      <c r="AE7" s="68" t="s">
        <v>155</v>
      </c>
      <c r="AF7" s="20" t="s">
        <v>103</v>
      </c>
      <c r="AG7" s="89" t="s">
        <v>10</v>
      </c>
      <c r="AH7" s="89" t="s">
        <v>282</v>
      </c>
      <c r="AI7" s="12" t="str">
        <f>Lists!D3</f>
        <v>Travel - Ground</v>
      </c>
      <c r="AJ7" s="12" t="str">
        <f>Lists!D4</f>
        <v>Travel - Air (in SK)</v>
      </c>
      <c r="AK7" s="12" t="str">
        <f>Lists!D5</f>
        <v>Travel - Air (OOP)</v>
      </c>
      <c r="AL7" s="12">
        <f>ROW()-1</f>
        <v>6</v>
      </c>
      <c r="AM7" s="12">
        <f>'Rates-Time'!G5</f>
        <v>0</v>
      </c>
      <c r="AN7" s="12">
        <f>'Rates-Time'!H5</f>
        <v>0.01</v>
      </c>
      <c r="AO7" s="12">
        <f>'Rates-Time'!I5</f>
        <v>1.01</v>
      </c>
      <c r="AP7" s="12">
        <f>'Rates-Time'!J5</f>
        <v>4.01</v>
      </c>
      <c r="AQ7" s="12">
        <f>'Rates-Time'!K5</f>
        <v>8.01</v>
      </c>
      <c r="AR7" s="12">
        <f>'Rates-Time'!L5</f>
        <v>12.01</v>
      </c>
      <c r="AS7" s="12" t="s">
        <v>164</v>
      </c>
      <c r="AT7" s="12" t="s">
        <v>260</v>
      </c>
      <c r="AU7" s="12" t="s">
        <v>299</v>
      </c>
      <c r="AW7" s="12" t="s">
        <v>1</v>
      </c>
      <c r="AX7" s="12" t="s">
        <v>115</v>
      </c>
      <c r="AY7" s="12" t="s">
        <v>165</v>
      </c>
    </row>
    <row r="8" spans="1:51" ht="19.5" customHeight="1" x14ac:dyDescent="0.3">
      <c r="A8" s="90">
        <v>1</v>
      </c>
      <c r="B8" s="16"/>
      <c r="C8" s="21"/>
      <c r="D8" s="21"/>
      <c r="E8" s="125">
        <f>IF(D8&lt;C8,"END TIME CANNOT BE BEFORE START TIME",MROUND(IF(D8=0,0,IF(((D8-C8)*24)&lt;1,1,(D8-C8)*24)),0.5))</f>
        <v>0</v>
      </c>
      <c r="F8" s="16"/>
      <c r="G8" s="16"/>
      <c r="H8" s="1"/>
      <c r="I8" s="17"/>
      <c r="J8" s="17"/>
      <c r="K8" s="99">
        <f t="shared" ref="K8:K37" si="0">IF($K$3="Not Eligible",0,SUMIF($AI$7:$AK$7,$F8,$AI8:$AK8)+SUM(AS8:AT8))</f>
        <v>0</v>
      </c>
      <c r="L8" s="17"/>
      <c r="M8" s="123">
        <f>IFERROR(VLOOKUP(B8,'Rates-Exp'!$A$7:$L$85,'Rates-Exp'!C$7,TRUE),0)</f>
        <v>0</v>
      </c>
      <c r="N8" s="17"/>
      <c r="O8" s="71"/>
      <c r="P8" s="100">
        <f>IF(L8="Yes",0,IFERROR(IF(N8="Yes",VLOOKUP(B8,'Rates-Exp'!$A$7:$L$85,'Rates-Exp'!E$7,TRUE),VLOOKUP(B8,'Rates-Exp'!$A$7:$L$85,'Rates-Exp'!D$7,TRUE)),0))</f>
        <v>0</v>
      </c>
      <c r="Q8" s="101">
        <f>ROUND(IF(L8="Yes",M8,O8*P8),2)</f>
        <v>0</v>
      </c>
      <c r="R8" s="18"/>
      <c r="S8" s="18"/>
      <c r="T8" s="17"/>
      <c r="U8" s="17"/>
      <c r="V8" s="17"/>
      <c r="W8" s="17"/>
      <c r="X8" s="91">
        <f>IFERROR(VLOOKUP($B8,'Rates-Exp'!$A$7:$L$85,'Rates-Exp'!F$7,TRUE),0)</f>
        <v>0</v>
      </c>
      <c r="Y8" s="91">
        <f>IFERROR(VLOOKUP($B8,'Rates-Exp'!$A$7:$L$85,'Rates-Exp'!G$7,TRUE),0)</f>
        <v>0</v>
      </c>
      <c r="Z8" s="91">
        <f>IFERROR(VLOOKUP($B8,'Rates-Exp'!$A$7:$L$85,'Rates-Exp'!H$7,TRUE),0)</f>
        <v>0</v>
      </c>
      <c r="AA8" s="102">
        <f>IF(T8="Yes",SUMIF(U8:W8,"Yes",X8:Z8)*1.5,SUMIF(U8:W8,"Yes",X8:Z8))</f>
        <v>0</v>
      </c>
      <c r="AB8" s="17"/>
      <c r="AC8" s="102">
        <f>IFERROR(IF(AB8="Yes",VLOOKUP($B8,'Rates-Exp'!$A$7:$L$85,'Rates-Exp'!L$7,TRUE),0),0)</f>
        <v>0</v>
      </c>
      <c r="AD8" s="18"/>
      <c r="AE8" s="18"/>
      <c r="AF8" s="18"/>
      <c r="AG8" s="103" t="str">
        <f>IFERROR(IF($H$3="Staff",CONCATENATE(VLOOKUP(F8,Lists!$A$1:$B$12,2,FALSE),"-",VLOOKUP(G8,Lists!$F$1:$G$14,2,FALSE)),VLOOKUP(G8,Lists!$I$1:$J$100,2,FALSE)),"")</f>
        <v/>
      </c>
      <c r="AH8" s="129">
        <f>SUM(K8,Q8,R8,S8,AA8,AC8,AD8,AE8,AF8)</f>
        <v>0</v>
      </c>
      <c r="AI8" s="92" t="e">
        <f>VLOOKUP($B8,'Rates-Time'!$A$7:$M$10,'Rates-Time'!C$7,TRUE)*E8</f>
        <v>#N/A</v>
      </c>
      <c r="AJ8" s="92" t="e">
        <f>VLOOKUP($B8,'Rates-Time'!$A$7:$M$10,'Rates-Time'!D$7,TRUE)</f>
        <v>#N/A</v>
      </c>
      <c r="AK8" s="92" t="e">
        <f>VLOOKUP($B8,'Rates-Time'!$A$7:$M$10,'Rates-Time'!E$7,TRUE)</f>
        <v>#N/A</v>
      </c>
      <c r="AL8" s="12">
        <f>ROW()-$AL$7</f>
        <v>2</v>
      </c>
      <c r="AM8" s="12" t="e">
        <f>VLOOKUP($B8,'Rates-Time'!$A$7:$M$10,'Rates-Time'!G$7,TRUE)</f>
        <v>#N/A</v>
      </c>
      <c r="AN8" s="12" t="e">
        <f>VLOOKUP($B8,'Rates-Time'!$A$7:$M$10,'Rates-Time'!H$7,TRUE)</f>
        <v>#N/A</v>
      </c>
      <c r="AO8" s="12" t="e">
        <f>VLOOKUP($B8,'Rates-Time'!$A$7:$M$10,'Rates-Time'!I$7,TRUE)</f>
        <v>#N/A</v>
      </c>
      <c r="AP8" s="12" t="e">
        <f>VLOOKUP($B8,'Rates-Time'!$A$7:$M$10,'Rates-Time'!J$7,TRUE)</f>
        <v>#N/A</v>
      </c>
      <c r="AQ8" s="12" t="e">
        <f>VLOOKUP($B8,'Rates-Time'!$A$7:$M$10,'Rates-Time'!K$7,TRUE)</f>
        <v>#N/A</v>
      </c>
      <c r="AR8" s="12" t="e">
        <f>VLOOKUP($B8,'Rates-Time'!$A$7:$M$10,'Rates-Time'!L$7,TRUE)</f>
        <v>#N/A</v>
      </c>
      <c r="AS8" s="12">
        <f t="shared" ref="AS8:AS37" si="1">IF(F8=$AM$6,HLOOKUP(E8,$AM$7:$AR$37,AL8,TRUE),0)</f>
        <v>0</v>
      </c>
      <c r="AT8" s="12" t="b">
        <f t="shared" ref="AT8:AT37" si="2">IF(J8="Yes",AS8*0.25)</f>
        <v>0</v>
      </c>
      <c r="AU8" s="12" t="str">
        <f>RIGHT(AG8,4)</f>
        <v/>
      </c>
      <c r="AW8" s="140">
        <f t="shared" ref="AW8:AW37" si="3">IF($AU8="70-7",0,IF($AU8="60-6",0,(Q8-(Q8/1.05))))</f>
        <v>0</v>
      </c>
      <c r="AX8" s="140">
        <f>IF($AU8="70-7",0,IF($AU8="60-6",0,(R8-(R8/1.05))))</f>
        <v>0</v>
      </c>
      <c r="AY8" s="140">
        <f t="shared" ref="AY8:AY37" si="4">IF($AU8="70-7",0,IF($AU8="60-6",0,(AA8-(AA8/1.05))))*50%</f>
        <v>0</v>
      </c>
    </row>
    <row r="9" spans="1:51" ht="19.5" customHeight="1" x14ac:dyDescent="0.3">
      <c r="A9" s="90">
        <v>2</v>
      </c>
      <c r="B9" s="16"/>
      <c r="C9" s="21"/>
      <c r="D9" s="21"/>
      <c r="E9" s="125">
        <f t="shared" ref="E9:E37" si="5">IF(D9&lt;C9,"END TIME CANNOT BE BEFORE START TIME",MROUND(IF(D9=0,0,IF(((D9-C9)*24)&lt;1,1,(D9-C9)*24)),0.5))</f>
        <v>0</v>
      </c>
      <c r="F9" s="16"/>
      <c r="G9" s="16"/>
      <c r="H9" s="1"/>
      <c r="I9" s="17"/>
      <c r="J9" s="17"/>
      <c r="K9" s="99">
        <f t="shared" si="0"/>
        <v>0</v>
      </c>
      <c r="L9" s="17"/>
      <c r="M9" s="123">
        <f>IFERROR(VLOOKUP(B9,'Rates-Exp'!$A$7:$L$85,'Rates-Exp'!C$7,TRUE),0)</f>
        <v>0</v>
      </c>
      <c r="N9" s="17"/>
      <c r="O9" s="71"/>
      <c r="P9" s="100">
        <f>IF(L9="Yes",0,IFERROR(IF(N9="Yes",VLOOKUP(B9,'Rates-Exp'!$A$7:$L$85,'Rates-Exp'!E$7,TRUE),VLOOKUP(B9,'Rates-Exp'!$A$7:$L$85,'Rates-Exp'!D$7,TRUE)),0))</f>
        <v>0</v>
      </c>
      <c r="Q9" s="101">
        <f t="shared" ref="Q9:Q37" si="6">ROUND(IF(L9="Yes",M9,O9*P9),2)</f>
        <v>0</v>
      </c>
      <c r="R9" s="18"/>
      <c r="S9" s="18"/>
      <c r="T9" s="17"/>
      <c r="U9" s="17"/>
      <c r="V9" s="17"/>
      <c r="W9" s="17"/>
      <c r="X9" s="91">
        <f>IFERROR(VLOOKUP($B9,'Rates-Exp'!$A$7:$L$85,'Rates-Exp'!F$7,TRUE),0)</f>
        <v>0</v>
      </c>
      <c r="Y9" s="91">
        <f>IFERROR(VLOOKUP($B9,'Rates-Exp'!$A$7:$L$85,'Rates-Exp'!G$7,TRUE),0)</f>
        <v>0</v>
      </c>
      <c r="Z9" s="91">
        <f>IFERROR(VLOOKUP($B9,'Rates-Exp'!$A$7:$L$85,'Rates-Exp'!H$7,TRUE),0)</f>
        <v>0</v>
      </c>
      <c r="AA9" s="102">
        <f t="shared" ref="AA9:AA37" si="7">IF(T9="Yes",SUMIF(U9:W9,"Yes",X9:Z9)*1.5,SUMIF(U9:W9,"Yes",X9:Z9))</f>
        <v>0</v>
      </c>
      <c r="AB9" s="17"/>
      <c r="AC9" s="102">
        <f>IFERROR(IF(AB9="Yes",VLOOKUP($B9,'Rates-Exp'!$A$7:$L$85,'Rates-Exp'!L$7,TRUE),0),0)</f>
        <v>0</v>
      </c>
      <c r="AD9" s="18"/>
      <c r="AE9" s="18"/>
      <c r="AF9" s="18"/>
      <c r="AG9" s="103" t="str">
        <f>IFERROR(IF($H$3="Staff",CONCATENATE(VLOOKUP(F9,Lists!$A$1:$B$12,2,FALSE),"-",VLOOKUP(G9,Lists!$F$1:$G$14,2,FALSE)),VLOOKUP(G9,Lists!$I$1:$J$100,2,FALSE)),"")</f>
        <v/>
      </c>
      <c r="AH9" s="129">
        <f t="shared" ref="AH9:AH37" si="8">SUM(K9,Q9,R9,S9,AA9,AC9,AD9,AE9,AF9)</f>
        <v>0</v>
      </c>
      <c r="AI9" s="92" t="e">
        <f>VLOOKUP($B9,'Rates-Time'!$A$7:$M$10,'Rates-Time'!C$7,TRUE)*E9</f>
        <v>#N/A</v>
      </c>
      <c r="AJ9" s="92" t="e">
        <f>VLOOKUP($B9,'Rates-Time'!$A$7:$M$10,'Rates-Time'!D$7,TRUE)</f>
        <v>#N/A</v>
      </c>
      <c r="AK9" s="92" t="e">
        <f>VLOOKUP($B9,'Rates-Time'!$A$7:$M$10,'Rates-Time'!E$7,TRUE)</f>
        <v>#N/A</v>
      </c>
      <c r="AL9" s="12">
        <f t="shared" ref="AL9:AL37" si="9">ROW()-$AL$7</f>
        <v>3</v>
      </c>
      <c r="AM9" s="12" t="e">
        <f>VLOOKUP($B9,'Rates-Time'!$A$7:$M$10,'Rates-Time'!G$7,TRUE)</f>
        <v>#N/A</v>
      </c>
      <c r="AN9" s="12" t="e">
        <f>VLOOKUP($B9,'Rates-Time'!$A$7:$M$10,'Rates-Time'!H$7,TRUE)</f>
        <v>#N/A</v>
      </c>
      <c r="AO9" s="12" t="e">
        <f>VLOOKUP($B9,'Rates-Time'!$A$7:$M$10,'Rates-Time'!I$7,TRUE)</f>
        <v>#N/A</v>
      </c>
      <c r="AP9" s="12" t="e">
        <f>VLOOKUP($B9,'Rates-Time'!$A$7:$M$10,'Rates-Time'!J$7,TRUE)</f>
        <v>#N/A</v>
      </c>
      <c r="AQ9" s="12" t="e">
        <f>VLOOKUP($B9,'Rates-Time'!$A$7:$M$10,'Rates-Time'!K$7,TRUE)</f>
        <v>#N/A</v>
      </c>
      <c r="AR9" s="12" t="e">
        <f>VLOOKUP($B9,'Rates-Time'!$A$7:$M$10,'Rates-Time'!L$7,TRUE)</f>
        <v>#N/A</v>
      </c>
      <c r="AS9" s="12">
        <f t="shared" ref="AS9:AS37" si="10">IF(F9=$AM$6,HLOOKUP(E9,$AM$7:$AR$37,AL9,TRUE),0)</f>
        <v>0</v>
      </c>
      <c r="AT9" s="12" t="b">
        <f t="shared" ref="AT9:AT37" si="11">IF(J9="Yes",AS9*0.25)</f>
        <v>0</v>
      </c>
      <c r="AU9" s="12" t="str">
        <f t="shared" ref="AU9:AU37" si="12">RIGHT(AG9,4)</f>
        <v/>
      </c>
      <c r="AW9" s="140">
        <f t="shared" ref="AW9:AW37" si="13">IF($AU9="70-7",0,IF($AU9="60-6",0,(Q9-(Q9/1.05))))</f>
        <v>0</v>
      </c>
      <c r="AX9" s="140">
        <f t="shared" ref="AX9:AX37" si="14">IF($AU9="70-7",0,IF($AU9="60-6",0,(R9-(R9/1.05))))</f>
        <v>0</v>
      </c>
      <c r="AY9" s="140">
        <f t="shared" ref="AY9:AY37" si="15">IF($AU9="70-7",0,IF($AU9="60-6",0,(AA9-(AA9/1.05))))*50%</f>
        <v>0</v>
      </c>
    </row>
    <row r="10" spans="1:51" ht="19.5" customHeight="1" x14ac:dyDescent="0.3">
      <c r="A10" s="90">
        <v>3</v>
      </c>
      <c r="B10" s="16"/>
      <c r="C10" s="21"/>
      <c r="D10" s="21"/>
      <c r="E10" s="125">
        <f t="shared" si="5"/>
        <v>0</v>
      </c>
      <c r="F10" s="16"/>
      <c r="G10" s="16"/>
      <c r="H10" s="1"/>
      <c r="I10" s="17"/>
      <c r="J10" s="17"/>
      <c r="K10" s="99">
        <f t="shared" si="0"/>
        <v>0</v>
      </c>
      <c r="L10" s="17"/>
      <c r="M10" s="123">
        <f>IFERROR(VLOOKUP(B10,'Rates-Exp'!$A$7:$L$85,'Rates-Exp'!C$7,TRUE),0)</f>
        <v>0</v>
      </c>
      <c r="N10" s="17"/>
      <c r="O10" s="71"/>
      <c r="P10" s="100">
        <f>IF(L10="Yes",0,IFERROR(IF(N10="Yes",VLOOKUP(B10,'Rates-Exp'!$A$7:$L$85,'Rates-Exp'!E$7,TRUE),VLOOKUP(B10,'Rates-Exp'!$A$7:$L$85,'Rates-Exp'!D$7,TRUE)),0))</f>
        <v>0</v>
      </c>
      <c r="Q10" s="101">
        <f t="shared" si="6"/>
        <v>0</v>
      </c>
      <c r="R10" s="18"/>
      <c r="S10" s="18"/>
      <c r="T10" s="17"/>
      <c r="U10" s="17"/>
      <c r="V10" s="17"/>
      <c r="W10" s="17"/>
      <c r="X10" s="91">
        <f>IFERROR(VLOOKUP($B10,'Rates-Exp'!$A$7:$L$85,'Rates-Exp'!F$7,TRUE),0)</f>
        <v>0</v>
      </c>
      <c r="Y10" s="91">
        <f>IFERROR(VLOOKUP($B10,'Rates-Exp'!$A$7:$L$85,'Rates-Exp'!G$7,TRUE),0)</f>
        <v>0</v>
      </c>
      <c r="Z10" s="91">
        <f>IFERROR(VLOOKUP($B10,'Rates-Exp'!$A$7:$L$85,'Rates-Exp'!H$7,TRUE),0)</f>
        <v>0</v>
      </c>
      <c r="AA10" s="102">
        <f t="shared" si="7"/>
        <v>0</v>
      </c>
      <c r="AB10" s="17"/>
      <c r="AC10" s="102">
        <f>IFERROR(IF(AB10="Yes",VLOOKUP($B10,'Rates-Exp'!$A$7:$L$85,'Rates-Exp'!L$7,TRUE),0),0)</f>
        <v>0</v>
      </c>
      <c r="AD10" s="18"/>
      <c r="AE10" s="18"/>
      <c r="AF10" s="18"/>
      <c r="AG10" s="103" t="str">
        <f>IFERROR(IF($H$3="Staff",CONCATENATE(VLOOKUP(F10,Lists!$A$1:$B$12,2,FALSE),"-",VLOOKUP(G10,Lists!$F$1:$G$14,2,FALSE)),VLOOKUP(G10,Lists!$I$1:$J$100,2,FALSE)),"")</f>
        <v/>
      </c>
      <c r="AH10" s="129">
        <f t="shared" si="8"/>
        <v>0</v>
      </c>
      <c r="AI10" s="92" t="e">
        <f>VLOOKUP($B10,'Rates-Time'!$A$7:$M$10,'Rates-Time'!C$7,TRUE)*E10</f>
        <v>#N/A</v>
      </c>
      <c r="AJ10" s="92" t="e">
        <f>VLOOKUP($B10,'Rates-Time'!$A$7:$M$10,'Rates-Time'!D$7,TRUE)</f>
        <v>#N/A</v>
      </c>
      <c r="AK10" s="92" t="e">
        <f>VLOOKUP($B10,'Rates-Time'!$A$7:$M$10,'Rates-Time'!E$7,TRUE)</f>
        <v>#N/A</v>
      </c>
      <c r="AL10" s="12">
        <f t="shared" si="9"/>
        <v>4</v>
      </c>
      <c r="AM10" s="12" t="e">
        <f>VLOOKUP($B10,'Rates-Time'!$A$7:$M$10,'Rates-Time'!G$7,TRUE)</f>
        <v>#N/A</v>
      </c>
      <c r="AN10" s="12" t="e">
        <f>VLOOKUP($B10,'Rates-Time'!$A$7:$M$10,'Rates-Time'!H$7,TRUE)</f>
        <v>#N/A</v>
      </c>
      <c r="AO10" s="12" t="e">
        <f>VLOOKUP($B10,'Rates-Time'!$A$7:$M$10,'Rates-Time'!I$7,TRUE)</f>
        <v>#N/A</v>
      </c>
      <c r="AP10" s="12" t="e">
        <f>VLOOKUP($B10,'Rates-Time'!$A$7:$M$10,'Rates-Time'!J$7,TRUE)</f>
        <v>#N/A</v>
      </c>
      <c r="AQ10" s="12" t="e">
        <f>VLOOKUP($B10,'Rates-Time'!$A$7:$M$10,'Rates-Time'!K$7,TRUE)</f>
        <v>#N/A</v>
      </c>
      <c r="AR10" s="12" t="e">
        <f>VLOOKUP($B10,'Rates-Time'!$A$7:$M$10,'Rates-Time'!L$7,TRUE)</f>
        <v>#N/A</v>
      </c>
      <c r="AS10" s="12">
        <f t="shared" si="10"/>
        <v>0</v>
      </c>
      <c r="AT10" s="12" t="b">
        <f t="shared" si="11"/>
        <v>0</v>
      </c>
      <c r="AU10" s="12" t="str">
        <f t="shared" si="12"/>
        <v/>
      </c>
      <c r="AW10" s="140">
        <f t="shared" si="13"/>
        <v>0</v>
      </c>
      <c r="AX10" s="140">
        <f t="shared" si="14"/>
        <v>0</v>
      </c>
      <c r="AY10" s="140">
        <f t="shared" si="15"/>
        <v>0</v>
      </c>
    </row>
    <row r="11" spans="1:51" ht="19.5" customHeight="1" x14ac:dyDescent="0.3">
      <c r="A11" s="90">
        <v>4</v>
      </c>
      <c r="B11" s="16"/>
      <c r="C11" s="21"/>
      <c r="D11" s="21"/>
      <c r="E11" s="125">
        <f t="shared" si="5"/>
        <v>0</v>
      </c>
      <c r="F11" s="16"/>
      <c r="G11" s="16"/>
      <c r="H11" s="1"/>
      <c r="I11" s="17"/>
      <c r="J11" s="17"/>
      <c r="K11" s="99">
        <f t="shared" si="0"/>
        <v>0</v>
      </c>
      <c r="L11" s="17"/>
      <c r="M11" s="123">
        <f>IFERROR(VLOOKUP(B11,'Rates-Exp'!$A$7:$L$85,'Rates-Exp'!C$7,TRUE),0)</f>
        <v>0</v>
      </c>
      <c r="N11" s="17"/>
      <c r="O11" s="71"/>
      <c r="P11" s="100">
        <f>IF(L11="Yes",0,IFERROR(IF(N11="Yes",VLOOKUP(B11,'Rates-Exp'!$A$7:$L$85,'Rates-Exp'!E$7,TRUE),VLOOKUP(B11,'Rates-Exp'!$A$7:$L$85,'Rates-Exp'!D$7,TRUE)),0))</f>
        <v>0</v>
      </c>
      <c r="Q11" s="101">
        <f t="shared" si="6"/>
        <v>0</v>
      </c>
      <c r="R11" s="18"/>
      <c r="S11" s="18"/>
      <c r="T11" s="17"/>
      <c r="U11" s="17"/>
      <c r="V11" s="17"/>
      <c r="W11" s="17"/>
      <c r="X11" s="91">
        <f>IFERROR(VLOOKUP($B11,'Rates-Exp'!$A$7:$L$85,'Rates-Exp'!F$7,TRUE),0)</f>
        <v>0</v>
      </c>
      <c r="Y11" s="91">
        <f>IFERROR(VLOOKUP($B11,'Rates-Exp'!$A$7:$L$85,'Rates-Exp'!G$7,TRUE),0)</f>
        <v>0</v>
      </c>
      <c r="Z11" s="91">
        <f>IFERROR(VLOOKUP($B11,'Rates-Exp'!$A$7:$L$85,'Rates-Exp'!H$7,TRUE),0)</f>
        <v>0</v>
      </c>
      <c r="AA11" s="102">
        <f t="shared" si="7"/>
        <v>0</v>
      </c>
      <c r="AB11" s="17"/>
      <c r="AC11" s="102">
        <f>IFERROR(IF(AB11="Yes",VLOOKUP($B11,'Rates-Exp'!$A$7:$L$85,'Rates-Exp'!L$7,TRUE),0),0)</f>
        <v>0</v>
      </c>
      <c r="AD11" s="18"/>
      <c r="AE11" s="18"/>
      <c r="AF11" s="18"/>
      <c r="AG11" s="103" t="str">
        <f>IFERROR(IF($H$3="Staff",CONCATENATE(VLOOKUP(F11,Lists!$A$1:$B$12,2,FALSE),"-",VLOOKUP(G11,Lists!$F$1:$G$14,2,FALSE)),VLOOKUP(G11,Lists!$I$1:$J$100,2,FALSE)),"")</f>
        <v/>
      </c>
      <c r="AH11" s="129">
        <f t="shared" si="8"/>
        <v>0</v>
      </c>
      <c r="AI11" s="92" t="e">
        <f>VLOOKUP($B11,'Rates-Time'!$A$7:$M$10,'Rates-Time'!C$7,TRUE)*E11</f>
        <v>#N/A</v>
      </c>
      <c r="AJ11" s="92" t="e">
        <f>VLOOKUP($B11,'Rates-Time'!$A$7:$M$10,'Rates-Time'!D$7,TRUE)</f>
        <v>#N/A</v>
      </c>
      <c r="AK11" s="92" t="e">
        <f>VLOOKUP($B11,'Rates-Time'!$A$7:$M$10,'Rates-Time'!E$7,TRUE)</f>
        <v>#N/A</v>
      </c>
      <c r="AL11" s="12">
        <f t="shared" si="9"/>
        <v>5</v>
      </c>
      <c r="AM11" s="12" t="e">
        <f>VLOOKUP($B11,'Rates-Time'!$A$7:$M$10,'Rates-Time'!G$7,TRUE)</f>
        <v>#N/A</v>
      </c>
      <c r="AN11" s="12" t="e">
        <f>VLOOKUP($B11,'Rates-Time'!$A$7:$M$10,'Rates-Time'!H$7,TRUE)</f>
        <v>#N/A</v>
      </c>
      <c r="AO11" s="12" t="e">
        <f>VLOOKUP($B11,'Rates-Time'!$A$7:$M$10,'Rates-Time'!I$7,TRUE)</f>
        <v>#N/A</v>
      </c>
      <c r="AP11" s="12" t="e">
        <f>VLOOKUP($B11,'Rates-Time'!$A$7:$M$10,'Rates-Time'!J$7,TRUE)</f>
        <v>#N/A</v>
      </c>
      <c r="AQ11" s="12" t="e">
        <f>VLOOKUP($B11,'Rates-Time'!$A$7:$M$10,'Rates-Time'!K$7,TRUE)</f>
        <v>#N/A</v>
      </c>
      <c r="AR11" s="12" t="e">
        <f>VLOOKUP($B11,'Rates-Time'!$A$7:$M$10,'Rates-Time'!L$7,TRUE)</f>
        <v>#N/A</v>
      </c>
      <c r="AS11" s="12">
        <f t="shared" si="10"/>
        <v>0</v>
      </c>
      <c r="AT11" s="12" t="b">
        <f t="shared" si="11"/>
        <v>0</v>
      </c>
      <c r="AU11" s="12" t="str">
        <f t="shared" si="12"/>
        <v/>
      </c>
      <c r="AW11" s="140">
        <f t="shared" si="13"/>
        <v>0</v>
      </c>
      <c r="AX11" s="140">
        <f t="shared" si="14"/>
        <v>0</v>
      </c>
      <c r="AY11" s="140">
        <f t="shared" si="15"/>
        <v>0</v>
      </c>
    </row>
    <row r="12" spans="1:51" ht="19.5" customHeight="1" x14ac:dyDescent="0.3">
      <c r="A12" s="90">
        <v>5</v>
      </c>
      <c r="B12" s="16"/>
      <c r="C12" s="21"/>
      <c r="D12" s="21"/>
      <c r="E12" s="125">
        <f t="shared" si="5"/>
        <v>0</v>
      </c>
      <c r="F12" s="16"/>
      <c r="G12" s="16"/>
      <c r="H12" s="1"/>
      <c r="I12" s="17"/>
      <c r="J12" s="17"/>
      <c r="K12" s="99">
        <f t="shared" si="0"/>
        <v>0</v>
      </c>
      <c r="L12" s="17"/>
      <c r="M12" s="123">
        <f>IFERROR(VLOOKUP(B12,'Rates-Exp'!$A$7:$L$85,'Rates-Exp'!C$7,TRUE),0)</f>
        <v>0</v>
      </c>
      <c r="N12" s="17"/>
      <c r="O12" s="71"/>
      <c r="P12" s="100">
        <f>IF(L12="Yes",0,IFERROR(IF(N12="Yes",VLOOKUP(B12,'Rates-Exp'!$A$7:$L$85,'Rates-Exp'!E$7,TRUE),VLOOKUP(B12,'Rates-Exp'!$A$7:$L$85,'Rates-Exp'!D$7,TRUE)),0))</f>
        <v>0</v>
      </c>
      <c r="Q12" s="101">
        <f t="shared" si="6"/>
        <v>0</v>
      </c>
      <c r="R12" s="18"/>
      <c r="S12" s="18"/>
      <c r="T12" s="17"/>
      <c r="U12" s="17"/>
      <c r="V12" s="17"/>
      <c r="W12" s="17"/>
      <c r="X12" s="91">
        <f>IFERROR(VLOOKUP($B12,'Rates-Exp'!$A$7:$L$85,'Rates-Exp'!F$7,TRUE),0)</f>
        <v>0</v>
      </c>
      <c r="Y12" s="91">
        <f>IFERROR(VLOOKUP($B12,'Rates-Exp'!$A$7:$L$85,'Rates-Exp'!G$7,TRUE),0)</f>
        <v>0</v>
      </c>
      <c r="Z12" s="91">
        <f>IFERROR(VLOOKUP($B12,'Rates-Exp'!$A$7:$L$85,'Rates-Exp'!H$7,TRUE),0)</f>
        <v>0</v>
      </c>
      <c r="AA12" s="102">
        <f t="shared" si="7"/>
        <v>0</v>
      </c>
      <c r="AB12" s="17"/>
      <c r="AC12" s="102">
        <f>IFERROR(IF(AB12="Yes",VLOOKUP($B12,'Rates-Exp'!$A$7:$L$85,'Rates-Exp'!L$7,TRUE),0),0)</f>
        <v>0</v>
      </c>
      <c r="AD12" s="18"/>
      <c r="AE12" s="18"/>
      <c r="AF12" s="18"/>
      <c r="AG12" s="103" t="str">
        <f>IFERROR(IF($H$3="Staff",CONCATENATE(VLOOKUP(F12,Lists!$A$1:$B$12,2,FALSE),"-",VLOOKUP(G12,Lists!$F$1:$G$14,2,FALSE)),VLOOKUP(G12,Lists!$I$1:$J$100,2,FALSE)),"")</f>
        <v/>
      </c>
      <c r="AH12" s="129">
        <f t="shared" si="8"/>
        <v>0</v>
      </c>
      <c r="AI12" s="92" t="e">
        <f>VLOOKUP($B12,'Rates-Time'!$A$7:$M$10,'Rates-Time'!C$7,TRUE)*E12</f>
        <v>#N/A</v>
      </c>
      <c r="AJ12" s="92" t="e">
        <f>VLOOKUP($B12,'Rates-Time'!$A$7:$M$10,'Rates-Time'!D$7,TRUE)</f>
        <v>#N/A</v>
      </c>
      <c r="AK12" s="92" t="e">
        <f>VLOOKUP($B12,'Rates-Time'!$A$7:$M$10,'Rates-Time'!E$7,TRUE)</f>
        <v>#N/A</v>
      </c>
      <c r="AL12" s="12">
        <f t="shared" si="9"/>
        <v>6</v>
      </c>
      <c r="AM12" s="12" t="e">
        <f>VLOOKUP($B12,'Rates-Time'!$A$7:$M$10,'Rates-Time'!G$7,TRUE)</f>
        <v>#N/A</v>
      </c>
      <c r="AN12" s="12" t="e">
        <f>VLOOKUP($B12,'Rates-Time'!$A$7:$M$10,'Rates-Time'!H$7,TRUE)</f>
        <v>#N/A</v>
      </c>
      <c r="AO12" s="12" t="e">
        <f>VLOOKUP($B12,'Rates-Time'!$A$7:$M$10,'Rates-Time'!I$7,TRUE)</f>
        <v>#N/A</v>
      </c>
      <c r="AP12" s="12" t="e">
        <f>VLOOKUP($B12,'Rates-Time'!$A$7:$M$10,'Rates-Time'!J$7,TRUE)</f>
        <v>#N/A</v>
      </c>
      <c r="AQ12" s="12" t="e">
        <f>VLOOKUP($B12,'Rates-Time'!$A$7:$M$10,'Rates-Time'!K$7,TRUE)</f>
        <v>#N/A</v>
      </c>
      <c r="AR12" s="12" t="e">
        <f>VLOOKUP($B12,'Rates-Time'!$A$7:$M$10,'Rates-Time'!L$7,TRUE)</f>
        <v>#N/A</v>
      </c>
      <c r="AS12" s="12">
        <f t="shared" si="10"/>
        <v>0</v>
      </c>
      <c r="AT12" s="12" t="b">
        <f t="shared" si="11"/>
        <v>0</v>
      </c>
      <c r="AU12" s="12" t="str">
        <f t="shared" si="12"/>
        <v/>
      </c>
      <c r="AW12" s="140">
        <f t="shared" si="13"/>
        <v>0</v>
      </c>
      <c r="AX12" s="140">
        <f t="shared" si="14"/>
        <v>0</v>
      </c>
      <c r="AY12" s="140">
        <f t="shared" si="15"/>
        <v>0</v>
      </c>
    </row>
    <row r="13" spans="1:51" ht="19.5" customHeight="1" x14ac:dyDescent="0.3">
      <c r="A13" s="90">
        <v>6</v>
      </c>
      <c r="B13" s="16"/>
      <c r="C13" s="21"/>
      <c r="D13" s="21"/>
      <c r="E13" s="125">
        <f t="shared" si="5"/>
        <v>0</v>
      </c>
      <c r="F13" s="16"/>
      <c r="G13" s="16"/>
      <c r="H13" s="1"/>
      <c r="I13" s="17"/>
      <c r="J13" s="17"/>
      <c r="K13" s="99">
        <f t="shared" si="0"/>
        <v>0</v>
      </c>
      <c r="L13" s="17"/>
      <c r="M13" s="123">
        <f>IFERROR(VLOOKUP(B13,'Rates-Exp'!$A$7:$L$85,'Rates-Exp'!C$7,TRUE),0)</f>
        <v>0</v>
      </c>
      <c r="N13" s="17"/>
      <c r="O13" s="71"/>
      <c r="P13" s="100">
        <f>IF(L13="Yes",0,IFERROR(IF(N13="Yes",VLOOKUP(B13,'Rates-Exp'!$A$7:$L$85,'Rates-Exp'!E$7,TRUE),VLOOKUP(B13,'Rates-Exp'!$A$7:$L$85,'Rates-Exp'!D$7,TRUE)),0))</f>
        <v>0</v>
      </c>
      <c r="Q13" s="101">
        <f t="shared" si="6"/>
        <v>0</v>
      </c>
      <c r="R13" s="18"/>
      <c r="S13" s="18"/>
      <c r="T13" s="17"/>
      <c r="U13" s="17"/>
      <c r="V13" s="17"/>
      <c r="W13" s="17"/>
      <c r="X13" s="91">
        <f>IFERROR(VLOOKUP($B13,'Rates-Exp'!$A$7:$L$85,'Rates-Exp'!F$7,TRUE),0)</f>
        <v>0</v>
      </c>
      <c r="Y13" s="91">
        <f>IFERROR(VLOOKUP($B13,'Rates-Exp'!$A$7:$L$85,'Rates-Exp'!G$7,TRUE),0)</f>
        <v>0</v>
      </c>
      <c r="Z13" s="91">
        <f>IFERROR(VLOOKUP($B13,'Rates-Exp'!$A$7:$L$85,'Rates-Exp'!H$7,TRUE),0)</f>
        <v>0</v>
      </c>
      <c r="AA13" s="102">
        <f t="shared" si="7"/>
        <v>0</v>
      </c>
      <c r="AB13" s="17"/>
      <c r="AC13" s="102">
        <f>IFERROR(IF(AB13="Yes",VLOOKUP($B13,'Rates-Exp'!$A$7:$L$85,'Rates-Exp'!L$7,TRUE),0),0)</f>
        <v>0</v>
      </c>
      <c r="AD13" s="18"/>
      <c r="AE13" s="18"/>
      <c r="AF13" s="18"/>
      <c r="AG13" s="103" t="str">
        <f>IFERROR(IF($H$3="Staff",CONCATENATE(VLOOKUP(F13,Lists!$A$1:$B$12,2,FALSE),"-",VLOOKUP(G13,Lists!$F$1:$G$14,2,FALSE)),VLOOKUP(G13,Lists!$I$1:$J$100,2,FALSE)),"")</f>
        <v/>
      </c>
      <c r="AH13" s="129">
        <f t="shared" si="8"/>
        <v>0</v>
      </c>
      <c r="AI13" s="92" t="e">
        <f>VLOOKUP($B13,'Rates-Time'!$A$7:$M$10,'Rates-Time'!C$7,TRUE)*E13</f>
        <v>#N/A</v>
      </c>
      <c r="AJ13" s="92" t="e">
        <f>VLOOKUP($B13,'Rates-Time'!$A$7:$M$10,'Rates-Time'!D$7,TRUE)</f>
        <v>#N/A</v>
      </c>
      <c r="AK13" s="92" t="e">
        <f>VLOOKUP($B13,'Rates-Time'!$A$7:$M$10,'Rates-Time'!E$7,TRUE)</f>
        <v>#N/A</v>
      </c>
      <c r="AL13" s="12">
        <f t="shared" si="9"/>
        <v>7</v>
      </c>
      <c r="AM13" s="12" t="e">
        <f>VLOOKUP($B13,'Rates-Time'!$A$7:$M$10,'Rates-Time'!G$7,TRUE)</f>
        <v>#N/A</v>
      </c>
      <c r="AN13" s="12" t="e">
        <f>VLOOKUP($B13,'Rates-Time'!$A$7:$M$10,'Rates-Time'!H$7,TRUE)</f>
        <v>#N/A</v>
      </c>
      <c r="AO13" s="12" t="e">
        <f>VLOOKUP($B13,'Rates-Time'!$A$7:$M$10,'Rates-Time'!I$7,TRUE)</f>
        <v>#N/A</v>
      </c>
      <c r="AP13" s="12" t="e">
        <f>VLOOKUP($B13,'Rates-Time'!$A$7:$M$10,'Rates-Time'!J$7,TRUE)</f>
        <v>#N/A</v>
      </c>
      <c r="AQ13" s="12" t="e">
        <f>VLOOKUP($B13,'Rates-Time'!$A$7:$M$10,'Rates-Time'!K$7,TRUE)</f>
        <v>#N/A</v>
      </c>
      <c r="AR13" s="12" t="e">
        <f>VLOOKUP($B13,'Rates-Time'!$A$7:$M$10,'Rates-Time'!L$7,TRUE)</f>
        <v>#N/A</v>
      </c>
      <c r="AS13" s="12">
        <f t="shared" si="10"/>
        <v>0</v>
      </c>
      <c r="AT13" s="12" t="b">
        <f t="shared" si="11"/>
        <v>0</v>
      </c>
      <c r="AU13" s="12" t="str">
        <f t="shared" si="12"/>
        <v/>
      </c>
      <c r="AW13" s="140">
        <f t="shared" si="13"/>
        <v>0</v>
      </c>
      <c r="AX13" s="140">
        <f t="shared" si="14"/>
        <v>0</v>
      </c>
      <c r="AY13" s="140">
        <f t="shared" si="15"/>
        <v>0</v>
      </c>
    </row>
    <row r="14" spans="1:51" ht="19.5" customHeight="1" x14ac:dyDescent="0.3">
      <c r="A14" s="90">
        <v>7</v>
      </c>
      <c r="B14" s="16"/>
      <c r="C14" s="21"/>
      <c r="D14" s="21"/>
      <c r="E14" s="125">
        <f t="shared" si="5"/>
        <v>0</v>
      </c>
      <c r="F14" s="16"/>
      <c r="G14" s="16"/>
      <c r="H14" s="1"/>
      <c r="I14" s="17"/>
      <c r="J14" s="17"/>
      <c r="K14" s="99">
        <f t="shared" si="0"/>
        <v>0</v>
      </c>
      <c r="L14" s="17"/>
      <c r="M14" s="123">
        <f>IFERROR(VLOOKUP(B14,'Rates-Exp'!$A$7:$L$85,'Rates-Exp'!C$7,TRUE),0)</f>
        <v>0</v>
      </c>
      <c r="N14" s="17"/>
      <c r="O14" s="71"/>
      <c r="P14" s="100">
        <f>IF(L14="Yes",0,IFERROR(IF(N14="Yes",VLOOKUP(B14,'Rates-Exp'!$A$7:$L$85,'Rates-Exp'!E$7,TRUE),VLOOKUP(B14,'Rates-Exp'!$A$7:$L$85,'Rates-Exp'!D$7,TRUE)),0))</f>
        <v>0</v>
      </c>
      <c r="Q14" s="101">
        <f t="shared" si="6"/>
        <v>0</v>
      </c>
      <c r="R14" s="18"/>
      <c r="S14" s="18"/>
      <c r="T14" s="17"/>
      <c r="U14" s="17"/>
      <c r="V14" s="17"/>
      <c r="W14" s="17"/>
      <c r="X14" s="91">
        <f>IFERROR(VLOOKUP($B14,'Rates-Exp'!$A$7:$L$85,'Rates-Exp'!F$7,TRUE),0)</f>
        <v>0</v>
      </c>
      <c r="Y14" s="91">
        <f>IFERROR(VLOOKUP($B14,'Rates-Exp'!$A$7:$L$85,'Rates-Exp'!G$7,TRUE),0)</f>
        <v>0</v>
      </c>
      <c r="Z14" s="91">
        <f>IFERROR(VLOOKUP($B14,'Rates-Exp'!$A$7:$L$85,'Rates-Exp'!H$7,TRUE),0)</f>
        <v>0</v>
      </c>
      <c r="AA14" s="102">
        <f t="shared" si="7"/>
        <v>0</v>
      </c>
      <c r="AB14" s="17"/>
      <c r="AC14" s="102">
        <f>IFERROR(IF(AB14="Yes",VLOOKUP($B14,'Rates-Exp'!$A$7:$L$85,'Rates-Exp'!L$7,TRUE),0),0)</f>
        <v>0</v>
      </c>
      <c r="AD14" s="18"/>
      <c r="AE14" s="18"/>
      <c r="AF14" s="18"/>
      <c r="AG14" s="103" t="str">
        <f>IFERROR(IF($H$3="Staff",CONCATENATE(VLOOKUP(F14,Lists!$A$1:$B$12,2,FALSE),"-",VLOOKUP(G14,Lists!$F$1:$G$14,2,FALSE)),VLOOKUP(G14,Lists!$I$1:$J$100,2,FALSE)),"")</f>
        <v/>
      </c>
      <c r="AH14" s="129">
        <f t="shared" si="8"/>
        <v>0</v>
      </c>
      <c r="AI14" s="92" t="e">
        <f>VLOOKUP($B14,'Rates-Time'!$A$7:$M$10,'Rates-Time'!C$7,TRUE)*E14</f>
        <v>#N/A</v>
      </c>
      <c r="AJ14" s="92" t="e">
        <f>VLOOKUP($B14,'Rates-Time'!$A$7:$M$10,'Rates-Time'!D$7,TRUE)</f>
        <v>#N/A</v>
      </c>
      <c r="AK14" s="92" t="e">
        <f>VLOOKUP($B14,'Rates-Time'!$A$7:$M$10,'Rates-Time'!E$7,TRUE)</f>
        <v>#N/A</v>
      </c>
      <c r="AL14" s="12">
        <f t="shared" si="9"/>
        <v>8</v>
      </c>
      <c r="AM14" s="12" t="e">
        <f>VLOOKUP($B14,'Rates-Time'!$A$7:$M$10,'Rates-Time'!G$7,TRUE)</f>
        <v>#N/A</v>
      </c>
      <c r="AN14" s="12" t="e">
        <f>VLOOKUP($B14,'Rates-Time'!$A$7:$M$10,'Rates-Time'!H$7,TRUE)</f>
        <v>#N/A</v>
      </c>
      <c r="AO14" s="12" t="e">
        <f>VLOOKUP($B14,'Rates-Time'!$A$7:$M$10,'Rates-Time'!I$7,TRUE)</f>
        <v>#N/A</v>
      </c>
      <c r="AP14" s="12" t="e">
        <f>VLOOKUP($B14,'Rates-Time'!$A$7:$M$10,'Rates-Time'!J$7,TRUE)</f>
        <v>#N/A</v>
      </c>
      <c r="AQ14" s="12" t="e">
        <f>VLOOKUP($B14,'Rates-Time'!$A$7:$M$10,'Rates-Time'!K$7,TRUE)</f>
        <v>#N/A</v>
      </c>
      <c r="AR14" s="12" t="e">
        <f>VLOOKUP($B14,'Rates-Time'!$A$7:$M$10,'Rates-Time'!L$7,TRUE)</f>
        <v>#N/A</v>
      </c>
      <c r="AS14" s="12">
        <f t="shared" si="10"/>
        <v>0</v>
      </c>
      <c r="AT14" s="12" t="b">
        <f t="shared" si="11"/>
        <v>0</v>
      </c>
      <c r="AU14" s="12" t="str">
        <f t="shared" si="12"/>
        <v/>
      </c>
      <c r="AW14" s="140">
        <f t="shared" si="13"/>
        <v>0</v>
      </c>
      <c r="AX14" s="140">
        <f t="shared" si="14"/>
        <v>0</v>
      </c>
      <c r="AY14" s="140">
        <f t="shared" si="15"/>
        <v>0</v>
      </c>
    </row>
    <row r="15" spans="1:51" ht="19.5" customHeight="1" x14ac:dyDescent="0.3">
      <c r="A15" s="90">
        <v>8</v>
      </c>
      <c r="B15" s="16"/>
      <c r="C15" s="21"/>
      <c r="D15" s="21"/>
      <c r="E15" s="125">
        <f t="shared" si="5"/>
        <v>0</v>
      </c>
      <c r="F15" s="16"/>
      <c r="G15" s="16"/>
      <c r="H15" s="1"/>
      <c r="I15" s="17"/>
      <c r="J15" s="17"/>
      <c r="K15" s="99">
        <f t="shared" si="0"/>
        <v>0</v>
      </c>
      <c r="L15" s="17"/>
      <c r="M15" s="123"/>
      <c r="N15" s="17"/>
      <c r="O15" s="71"/>
      <c r="P15" s="100">
        <f>IF(L15="Yes",0,IFERROR(IF(N15="Yes",VLOOKUP(B15,'Rates-Exp'!$A$7:$L$85,'Rates-Exp'!E$7,TRUE),VLOOKUP(B15,'Rates-Exp'!$A$7:$L$85,'Rates-Exp'!D$7,TRUE)),0))</f>
        <v>0</v>
      </c>
      <c r="Q15" s="101">
        <f t="shared" si="6"/>
        <v>0</v>
      </c>
      <c r="R15" s="18"/>
      <c r="S15" s="18"/>
      <c r="T15" s="17"/>
      <c r="U15" s="17"/>
      <c r="V15" s="17"/>
      <c r="W15" s="17"/>
      <c r="X15" s="91">
        <f>IFERROR(VLOOKUP($B15,'Rates-Exp'!$A$7:$L$85,'Rates-Exp'!F$7,TRUE),0)</f>
        <v>0</v>
      </c>
      <c r="Y15" s="91">
        <f>IFERROR(VLOOKUP($B15,'Rates-Exp'!$A$7:$L$85,'Rates-Exp'!G$7,TRUE),0)</f>
        <v>0</v>
      </c>
      <c r="Z15" s="91">
        <f>IFERROR(VLOOKUP($B15,'Rates-Exp'!$A$7:$L$85,'Rates-Exp'!H$7,TRUE),0)</f>
        <v>0</v>
      </c>
      <c r="AA15" s="102">
        <f t="shared" si="7"/>
        <v>0</v>
      </c>
      <c r="AB15" s="17"/>
      <c r="AC15" s="102">
        <f>IFERROR(IF(AB15="Yes",VLOOKUP($B15,'Rates-Exp'!$A$7:$L$85,'Rates-Exp'!L$7,TRUE),0),0)</f>
        <v>0</v>
      </c>
      <c r="AD15" s="18"/>
      <c r="AE15" s="18"/>
      <c r="AF15" s="18"/>
      <c r="AG15" s="103" t="str">
        <f>IFERROR(IF($H$3="Staff",CONCATENATE(VLOOKUP(F15,Lists!$A$1:$B$12,2,FALSE),"-",VLOOKUP(G15,Lists!$F$1:$G$14,2,FALSE)),VLOOKUP(G15,Lists!$I$1:$J$100,2,FALSE)),"")</f>
        <v/>
      </c>
      <c r="AH15" s="129">
        <f t="shared" si="8"/>
        <v>0</v>
      </c>
      <c r="AI15" s="92" t="e">
        <f>VLOOKUP($B15,'Rates-Time'!$A$7:$M$10,'Rates-Time'!C$7,TRUE)*E15</f>
        <v>#N/A</v>
      </c>
      <c r="AJ15" s="92" t="e">
        <f>VLOOKUP($B15,'Rates-Time'!$A$7:$M$10,'Rates-Time'!D$7,TRUE)</f>
        <v>#N/A</v>
      </c>
      <c r="AK15" s="92" t="e">
        <f>VLOOKUP($B15,'Rates-Time'!$A$7:$M$10,'Rates-Time'!E$7,TRUE)</f>
        <v>#N/A</v>
      </c>
      <c r="AL15" s="12">
        <f t="shared" si="9"/>
        <v>9</v>
      </c>
      <c r="AM15" s="12" t="e">
        <f>VLOOKUP($B15,'Rates-Time'!$A$7:$M$10,'Rates-Time'!G$7,TRUE)</f>
        <v>#N/A</v>
      </c>
      <c r="AN15" s="12" t="e">
        <f>VLOOKUP($B15,'Rates-Time'!$A$7:$M$10,'Rates-Time'!H$7,TRUE)</f>
        <v>#N/A</v>
      </c>
      <c r="AO15" s="12" t="e">
        <f>VLOOKUP($B15,'Rates-Time'!$A$7:$M$10,'Rates-Time'!I$7,TRUE)</f>
        <v>#N/A</v>
      </c>
      <c r="AP15" s="12" t="e">
        <f>VLOOKUP($B15,'Rates-Time'!$A$7:$M$10,'Rates-Time'!J$7,TRUE)</f>
        <v>#N/A</v>
      </c>
      <c r="AQ15" s="12" t="e">
        <f>VLOOKUP($B15,'Rates-Time'!$A$7:$M$10,'Rates-Time'!K$7,TRUE)</f>
        <v>#N/A</v>
      </c>
      <c r="AR15" s="12" t="e">
        <f>VLOOKUP($B15,'Rates-Time'!$A$7:$M$10,'Rates-Time'!L$7,TRUE)</f>
        <v>#N/A</v>
      </c>
      <c r="AS15" s="12">
        <f t="shared" si="10"/>
        <v>0</v>
      </c>
      <c r="AT15" s="12" t="b">
        <f t="shared" si="11"/>
        <v>0</v>
      </c>
      <c r="AU15" s="12" t="str">
        <f t="shared" si="12"/>
        <v/>
      </c>
      <c r="AW15" s="140">
        <f t="shared" si="13"/>
        <v>0</v>
      </c>
      <c r="AX15" s="140">
        <f t="shared" si="14"/>
        <v>0</v>
      </c>
      <c r="AY15" s="140">
        <f t="shared" si="15"/>
        <v>0</v>
      </c>
    </row>
    <row r="16" spans="1:51" ht="19.5" customHeight="1" x14ac:dyDescent="0.3">
      <c r="A16" s="90">
        <v>9</v>
      </c>
      <c r="B16" s="16"/>
      <c r="C16" s="21"/>
      <c r="D16" s="21"/>
      <c r="E16" s="125">
        <f t="shared" si="5"/>
        <v>0</v>
      </c>
      <c r="F16" s="16"/>
      <c r="G16" s="16"/>
      <c r="H16" s="1"/>
      <c r="I16" s="17"/>
      <c r="J16" s="17"/>
      <c r="K16" s="99">
        <f t="shared" si="0"/>
        <v>0</v>
      </c>
      <c r="L16" s="17"/>
      <c r="M16" s="123">
        <f>IFERROR(VLOOKUP(B16,'Rates-Exp'!$A$7:$L$85,'Rates-Exp'!C$7,TRUE),0)</f>
        <v>0</v>
      </c>
      <c r="N16" s="17"/>
      <c r="O16" s="71"/>
      <c r="P16" s="100">
        <f>IF(L16="Yes",0,IFERROR(IF(N16="Yes",VLOOKUP(B16,'Rates-Exp'!$A$7:$L$85,'Rates-Exp'!E$7,TRUE),VLOOKUP(B16,'Rates-Exp'!$A$7:$L$85,'Rates-Exp'!D$7,TRUE)),0))</f>
        <v>0</v>
      </c>
      <c r="Q16" s="101">
        <f t="shared" si="6"/>
        <v>0</v>
      </c>
      <c r="R16" s="18"/>
      <c r="S16" s="18"/>
      <c r="T16" s="17"/>
      <c r="U16" s="17"/>
      <c r="V16" s="17"/>
      <c r="W16" s="17"/>
      <c r="X16" s="91">
        <f>IFERROR(VLOOKUP($B16,'Rates-Exp'!$A$7:$L$85,'Rates-Exp'!F$7,TRUE),0)</f>
        <v>0</v>
      </c>
      <c r="Y16" s="91">
        <f>IFERROR(VLOOKUP($B16,'Rates-Exp'!$A$7:$L$85,'Rates-Exp'!G$7,TRUE),0)</f>
        <v>0</v>
      </c>
      <c r="Z16" s="91">
        <f>IFERROR(VLOOKUP($B16,'Rates-Exp'!$A$7:$L$85,'Rates-Exp'!H$7,TRUE),0)</f>
        <v>0</v>
      </c>
      <c r="AA16" s="102">
        <f t="shared" si="7"/>
        <v>0</v>
      </c>
      <c r="AB16" s="17"/>
      <c r="AC16" s="102">
        <f>IFERROR(IF(AB16="Yes",VLOOKUP($B16,'Rates-Exp'!$A$7:$L$85,'Rates-Exp'!L$7,TRUE),0),0)</f>
        <v>0</v>
      </c>
      <c r="AD16" s="18"/>
      <c r="AE16" s="18"/>
      <c r="AF16" s="18"/>
      <c r="AG16" s="103" t="str">
        <f>IFERROR(IF($H$3="Staff",CONCATENATE(VLOOKUP(F16,Lists!$A$1:$B$12,2,FALSE),"-",VLOOKUP(G16,Lists!$F$1:$G$14,2,FALSE)),VLOOKUP(G16,Lists!$I$1:$J$100,2,FALSE)),"")</f>
        <v/>
      </c>
      <c r="AH16" s="129">
        <f t="shared" si="8"/>
        <v>0</v>
      </c>
      <c r="AI16" s="92" t="e">
        <f>VLOOKUP($B16,'Rates-Time'!$A$7:$M$10,'Rates-Time'!C$7,TRUE)*E16</f>
        <v>#N/A</v>
      </c>
      <c r="AJ16" s="92" t="e">
        <f>VLOOKUP($B16,'Rates-Time'!$A$7:$M$10,'Rates-Time'!D$7,TRUE)</f>
        <v>#N/A</v>
      </c>
      <c r="AK16" s="92" t="e">
        <f>VLOOKUP($B16,'Rates-Time'!$A$7:$M$10,'Rates-Time'!E$7,TRUE)</f>
        <v>#N/A</v>
      </c>
      <c r="AL16" s="12">
        <f t="shared" si="9"/>
        <v>10</v>
      </c>
      <c r="AM16" s="12" t="e">
        <f>VLOOKUP($B16,'Rates-Time'!$A$7:$M$10,'Rates-Time'!G$7,TRUE)</f>
        <v>#N/A</v>
      </c>
      <c r="AN16" s="12" t="e">
        <f>VLOOKUP($B16,'Rates-Time'!$A$7:$M$10,'Rates-Time'!H$7,TRUE)</f>
        <v>#N/A</v>
      </c>
      <c r="AO16" s="12" t="e">
        <f>VLOOKUP($B16,'Rates-Time'!$A$7:$M$10,'Rates-Time'!I$7,TRUE)</f>
        <v>#N/A</v>
      </c>
      <c r="AP16" s="12" t="e">
        <f>VLOOKUP($B16,'Rates-Time'!$A$7:$M$10,'Rates-Time'!J$7,TRUE)</f>
        <v>#N/A</v>
      </c>
      <c r="AQ16" s="12" t="e">
        <f>VLOOKUP($B16,'Rates-Time'!$A$7:$M$10,'Rates-Time'!K$7,TRUE)</f>
        <v>#N/A</v>
      </c>
      <c r="AR16" s="12" t="e">
        <f>VLOOKUP($B16,'Rates-Time'!$A$7:$M$10,'Rates-Time'!L$7,TRUE)</f>
        <v>#N/A</v>
      </c>
      <c r="AS16" s="12">
        <f t="shared" si="10"/>
        <v>0</v>
      </c>
      <c r="AT16" s="12" t="b">
        <f t="shared" si="11"/>
        <v>0</v>
      </c>
      <c r="AU16" s="12" t="str">
        <f t="shared" si="12"/>
        <v/>
      </c>
      <c r="AW16" s="140">
        <f t="shared" si="13"/>
        <v>0</v>
      </c>
      <c r="AX16" s="140">
        <f t="shared" si="14"/>
        <v>0</v>
      </c>
      <c r="AY16" s="140">
        <f t="shared" si="15"/>
        <v>0</v>
      </c>
    </row>
    <row r="17" spans="1:51" ht="19.5" customHeight="1" x14ac:dyDescent="0.3">
      <c r="A17" s="90">
        <v>10</v>
      </c>
      <c r="B17" s="16"/>
      <c r="C17" s="21"/>
      <c r="D17" s="21"/>
      <c r="E17" s="125">
        <f t="shared" si="5"/>
        <v>0</v>
      </c>
      <c r="F17" s="16"/>
      <c r="G17" s="16"/>
      <c r="H17" s="1"/>
      <c r="I17" s="17"/>
      <c r="J17" s="17"/>
      <c r="K17" s="99">
        <f t="shared" si="0"/>
        <v>0</v>
      </c>
      <c r="L17" s="17"/>
      <c r="M17" s="123">
        <f>IFERROR(VLOOKUP(B17,'Rates-Exp'!$A$7:$L$85,'Rates-Exp'!C$7,TRUE),0)</f>
        <v>0</v>
      </c>
      <c r="N17" s="17"/>
      <c r="O17" s="71"/>
      <c r="P17" s="100">
        <f>IF(L17="Yes",0,IFERROR(IF(N17="Yes",VLOOKUP(B17,'Rates-Exp'!$A$7:$L$85,'Rates-Exp'!E$7,TRUE),VLOOKUP(B17,'Rates-Exp'!$A$7:$L$85,'Rates-Exp'!D$7,TRUE)),0))</f>
        <v>0</v>
      </c>
      <c r="Q17" s="101">
        <f t="shared" si="6"/>
        <v>0</v>
      </c>
      <c r="R17" s="18"/>
      <c r="S17" s="18"/>
      <c r="T17" s="17"/>
      <c r="U17" s="17"/>
      <c r="V17" s="17"/>
      <c r="W17" s="17"/>
      <c r="X17" s="91">
        <f>IFERROR(VLOOKUP($B17,'Rates-Exp'!$A$7:$L$85,'Rates-Exp'!F$7,TRUE),0)</f>
        <v>0</v>
      </c>
      <c r="Y17" s="91">
        <f>IFERROR(VLOOKUP($B17,'Rates-Exp'!$A$7:$L$85,'Rates-Exp'!G$7,TRUE),0)</f>
        <v>0</v>
      </c>
      <c r="Z17" s="91">
        <f>IFERROR(VLOOKUP($B17,'Rates-Exp'!$A$7:$L$85,'Rates-Exp'!H$7,TRUE),0)</f>
        <v>0</v>
      </c>
      <c r="AA17" s="102">
        <f t="shared" si="7"/>
        <v>0</v>
      </c>
      <c r="AB17" s="17"/>
      <c r="AC17" s="102">
        <f>IFERROR(IF(AB17="Yes",VLOOKUP($B17,'Rates-Exp'!$A$7:$L$85,'Rates-Exp'!L$7,TRUE),0),0)</f>
        <v>0</v>
      </c>
      <c r="AD17" s="18"/>
      <c r="AE17" s="18"/>
      <c r="AF17" s="18"/>
      <c r="AG17" s="103" t="str">
        <f>IFERROR(IF($H$3="Staff",CONCATENATE(VLOOKUP(F17,Lists!$A$1:$B$12,2,FALSE),"-",VLOOKUP(G17,Lists!$F$1:$G$14,2,FALSE)),VLOOKUP(G17,Lists!$I$1:$J$100,2,FALSE)),"")</f>
        <v/>
      </c>
      <c r="AH17" s="129">
        <f t="shared" si="8"/>
        <v>0</v>
      </c>
      <c r="AI17" s="92" t="e">
        <f>VLOOKUP($B17,'Rates-Time'!$A$7:$M$10,'Rates-Time'!C$7,TRUE)*E17</f>
        <v>#N/A</v>
      </c>
      <c r="AJ17" s="92" t="e">
        <f>VLOOKUP($B17,'Rates-Time'!$A$7:$M$10,'Rates-Time'!D$7,TRUE)</f>
        <v>#N/A</v>
      </c>
      <c r="AK17" s="92" t="e">
        <f>VLOOKUP($B17,'Rates-Time'!$A$7:$M$10,'Rates-Time'!E$7,TRUE)</f>
        <v>#N/A</v>
      </c>
      <c r="AL17" s="12">
        <f t="shared" si="9"/>
        <v>11</v>
      </c>
      <c r="AM17" s="12" t="e">
        <f>VLOOKUP($B17,'Rates-Time'!$A$7:$M$10,'Rates-Time'!G$7,TRUE)</f>
        <v>#N/A</v>
      </c>
      <c r="AN17" s="12" t="e">
        <f>VLOOKUP($B17,'Rates-Time'!$A$7:$M$10,'Rates-Time'!H$7,TRUE)</f>
        <v>#N/A</v>
      </c>
      <c r="AO17" s="12" t="e">
        <f>VLOOKUP($B17,'Rates-Time'!$A$7:$M$10,'Rates-Time'!I$7,TRUE)</f>
        <v>#N/A</v>
      </c>
      <c r="AP17" s="12" t="e">
        <f>VLOOKUP($B17,'Rates-Time'!$A$7:$M$10,'Rates-Time'!J$7,TRUE)</f>
        <v>#N/A</v>
      </c>
      <c r="AQ17" s="12" t="e">
        <f>VLOOKUP($B17,'Rates-Time'!$A$7:$M$10,'Rates-Time'!K$7,TRUE)</f>
        <v>#N/A</v>
      </c>
      <c r="AR17" s="12" t="e">
        <f>VLOOKUP($B17,'Rates-Time'!$A$7:$M$10,'Rates-Time'!L$7,TRUE)</f>
        <v>#N/A</v>
      </c>
      <c r="AS17" s="12">
        <f t="shared" si="10"/>
        <v>0</v>
      </c>
      <c r="AT17" s="12" t="b">
        <f t="shared" si="11"/>
        <v>0</v>
      </c>
      <c r="AU17" s="12" t="str">
        <f t="shared" si="12"/>
        <v/>
      </c>
      <c r="AW17" s="140">
        <f t="shared" si="13"/>
        <v>0</v>
      </c>
      <c r="AX17" s="140">
        <f t="shared" si="14"/>
        <v>0</v>
      </c>
      <c r="AY17" s="140">
        <f t="shared" si="15"/>
        <v>0</v>
      </c>
    </row>
    <row r="18" spans="1:51" ht="19.5" customHeight="1" x14ac:dyDescent="0.3">
      <c r="A18" s="90">
        <v>11</v>
      </c>
      <c r="B18" s="16"/>
      <c r="C18" s="21"/>
      <c r="D18" s="21"/>
      <c r="E18" s="125">
        <f t="shared" si="5"/>
        <v>0</v>
      </c>
      <c r="F18" s="16"/>
      <c r="G18" s="16"/>
      <c r="H18" s="1"/>
      <c r="I18" s="17"/>
      <c r="J18" s="17"/>
      <c r="K18" s="99">
        <f t="shared" si="0"/>
        <v>0</v>
      </c>
      <c r="L18" s="17"/>
      <c r="M18" s="123">
        <f>IFERROR(VLOOKUP(B18,'Rates-Exp'!$A$7:$L$85,'Rates-Exp'!C$7,TRUE),0)</f>
        <v>0</v>
      </c>
      <c r="N18" s="17"/>
      <c r="O18" s="71"/>
      <c r="P18" s="100">
        <f>IF(L18="Yes",0,IFERROR(IF(N18="Yes",VLOOKUP(B18,'Rates-Exp'!$A$7:$L$85,'Rates-Exp'!E$7,TRUE),VLOOKUP(B18,'Rates-Exp'!$A$7:$L$85,'Rates-Exp'!D$7,TRUE)),0))</f>
        <v>0</v>
      </c>
      <c r="Q18" s="101">
        <f t="shared" si="6"/>
        <v>0</v>
      </c>
      <c r="R18" s="18"/>
      <c r="S18" s="18"/>
      <c r="T18" s="17"/>
      <c r="U18" s="17"/>
      <c r="V18" s="17"/>
      <c r="W18" s="17"/>
      <c r="X18" s="91">
        <f>IFERROR(VLOOKUP($B18,'Rates-Exp'!$A$7:$L$85,'Rates-Exp'!F$7,TRUE),0)</f>
        <v>0</v>
      </c>
      <c r="Y18" s="91">
        <f>IFERROR(VLOOKUP($B18,'Rates-Exp'!$A$7:$L$85,'Rates-Exp'!G$7,TRUE),0)</f>
        <v>0</v>
      </c>
      <c r="Z18" s="91">
        <f>IFERROR(VLOOKUP($B18,'Rates-Exp'!$A$7:$L$85,'Rates-Exp'!H$7,TRUE),0)</f>
        <v>0</v>
      </c>
      <c r="AA18" s="102">
        <f t="shared" si="7"/>
        <v>0</v>
      </c>
      <c r="AB18" s="17"/>
      <c r="AC18" s="102">
        <f>IFERROR(IF(AB18="Yes",VLOOKUP($B18,'Rates-Exp'!$A$7:$L$85,'Rates-Exp'!L$7,TRUE),0),0)</f>
        <v>0</v>
      </c>
      <c r="AD18" s="18"/>
      <c r="AE18" s="18"/>
      <c r="AF18" s="18"/>
      <c r="AG18" s="103" t="str">
        <f>IFERROR(IF($H$3="Staff",CONCATENATE(VLOOKUP(F18,Lists!$A$1:$B$12,2,FALSE),"-",VLOOKUP(G18,Lists!$F$1:$G$14,2,FALSE)),VLOOKUP(G18,Lists!$I$1:$J$100,2,FALSE)),"")</f>
        <v/>
      </c>
      <c r="AH18" s="129">
        <f t="shared" si="8"/>
        <v>0</v>
      </c>
      <c r="AI18" s="92" t="e">
        <f>VLOOKUP($B18,'Rates-Time'!$A$7:$M$10,'Rates-Time'!C$7,TRUE)*E18</f>
        <v>#N/A</v>
      </c>
      <c r="AJ18" s="92" t="e">
        <f>VLOOKUP($B18,'Rates-Time'!$A$7:$M$10,'Rates-Time'!D$7,TRUE)</f>
        <v>#N/A</v>
      </c>
      <c r="AK18" s="92" t="e">
        <f>VLOOKUP($B18,'Rates-Time'!$A$7:$M$10,'Rates-Time'!E$7,TRUE)</f>
        <v>#N/A</v>
      </c>
      <c r="AL18" s="12">
        <f t="shared" si="9"/>
        <v>12</v>
      </c>
      <c r="AM18" s="12" t="e">
        <f>VLOOKUP($B18,'Rates-Time'!$A$7:$M$10,'Rates-Time'!G$7,TRUE)</f>
        <v>#N/A</v>
      </c>
      <c r="AN18" s="12" t="e">
        <f>VLOOKUP($B18,'Rates-Time'!$A$7:$M$10,'Rates-Time'!H$7,TRUE)</f>
        <v>#N/A</v>
      </c>
      <c r="AO18" s="12" t="e">
        <f>VLOOKUP($B18,'Rates-Time'!$A$7:$M$10,'Rates-Time'!I$7,TRUE)</f>
        <v>#N/A</v>
      </c>
      <c r="AP18" s="12" t="e">
        <f>VLOOKUP($B18,'Rates-Time'!$A$7:$M$10,'Rates-Time'!J$7,TRUE)</f>
        <v>#N/A</v>
      </c>
      <c r="AQ18" s="12" t="e">
        <f>VLOOKUP($B18,'Rates-Time'!$A$7:$M$10,'Rates-Time'!K$7,TRUE)</f>
        <v>#N/A</v>
      </c>
      <c r="AR18" s="12" t="e">
        <f>VLOOKUP($B18,'Rates-Time'!$A$7:$M$10,'Rates-Time'!L$7,TRUE)</f>
        <v>#N/A</v>
      </c>
      <c r="AS18" s="12">
        <f t="shared" si="10"/>
        <v>0</v>
      </c>
      <c r="AT18" s="12" t="b">
        <f t="shared" si="11"/>
        <v>0</v>
      </c>
      <c r="AU18" s="12" t="str">
        <f t="shared" si="12"/>
        <v/>
      </c>
      <c r="AW18" s="140">
        <f t="shared" si="13"/>
        <v>0</v>
      </c>
      <c r="AX18" s="140">
        <f t="shared" si="14"/>
        <v>0</v>
      </c>
      <c r="AY18" s="140">
        <f t="shared" si="15"/>
        <v>0</v>
      </c>
    </row>
    <row r="19" spans="1:51" ht="19.5" customHeight="1" x14ac:dyDescent="0.3">
      <c r="A19" s="90">
        <v>12</v>
      </c>
      <c r="B19" s="16"/>
      <c r="C19" s="21"/>
      <c r="D19" s="21"/>
      <c r="E19" s="125">
        <f t="shared" si="5"/>
        <v>0</v>
      </c>
      <c r="F19" s="16"/>
      <c r="G19" s="16"/>
      <c r="H19" s="1"/>
      <c r="I19" s="17"/>
      <c r="J19" s="17"/>
      <c r="K19" s="99">
        <f t="shared" si="0"/>
        <v>0</v>
      </c>
      <c r="L19" s="17"/>
      <c r="M19" s="123">
        <f>IFERROR(VLOOKUP(B19,'Rates-Exp'!$A$7:$L$85,'Rates-Exp'!C$7,TRUE),0)</f>
        <v>0</v>
      </c>
      <c r="N19" s="17"/>
      <c r="O19" s="71"/>
      <c r="P19" s="100">
        <f>IF(L19="Yes",0,IFERROR(IF(N19="Yes",VLOOKUP(B19,'Rates-Exp'!$A$7:$L$85,'Rates-Exp'!E$7,TRUE),VLOOKUP(B19,'Rates-Exp'!$A$7:$L$85,'Rates-Exp'!D$7,TRUE)),0))</f>
        <v>0</v>
      </c>
      <c r="Q19" s="101">
        <f t="shared" si="6"/>
        <v>0</v>
      </c>
      <c r="R19" s="18"/>
      <c r="S19" s="18"/>
      <c r="T19" s="17"/>
      <c r="U19" s="17"/>
      <c r="V19" s="17"/>
      <c r="W19" s="17"/>
      <c r="X19" s="91">
        <f>IFERROR(VLOOKUP($B19,'Rates-Exp'!$A$7:$L$85,'Rates-Exp'!F$7,TRUE),0)</f>
        <v>0</v>
      </c>
      <c r="Y19" s="91">
        <f>IFERROR(VLOOKUP($B19,'Rates-Exp'!$A$7:$L$85,'Rates-Exp'!G$7,TRUE),0)</f>
        <v>0</v>
      </c>
      <c r="Z19" s="91">
        <f>IFERROR(VLOOKUP($B19,'Rates-Exp'!$A$7:$L$85,'Rates-Exp'!H$7,TRUE),0)</f>
        <v>0</v>
      </c>
      <c r="AA19" s="102">
        <f t="shared" si="7"/>
        <v>0</v>
      </c>
      <c r="AB19" s="17"/>
      <c r="AC19" s="102">
        <f>IFERROR(IF(AB19="Yes",VLOOKUP($B19,'Rates-Exp'!$A$7:$L$85,'Rates-Exp'!L$7,TRUE),0),0)</f>
        <v>0</v>
      </c>
      <c r="AD19" s="18"/>
      <c r="AE19" s="18"/>
      <c r="AF19" s="18"/>
      <c r="AG19" s="103" t="str">
        <f>IFERROR(IF($H$3="Staff",CONCATENATE(VLOOKUP(F19,Lists!$A$1:$B$12,2,FALSE),"-",VLOOKUP(G19,Lists!$F$1:$G$14,2,FALSE)),VLOOKUP(G19,Lists!$I$1:$J$100,2,FALSE)),"")</f>
        <v/>
      </c>
      <c r="AH19" s="129">
        <f t="shared" si="8"/>
        <v>0</v>
      </c>
      <c r="AI19" s="92" t="e">
        <f>VLOOKUP($B19,'Rates-Time'!$A$7:$M$10,'Rates-Time'!C$7,TRUE)*E19</f>
        <v>#N/A</v>
      </c>
      <c r="AJ19" s="92" t="e">
        <f>VLOOKUP($B19,'Rates-Time'!$A$7:$M$10,'Rates-Time'!D$7,TRUE)</f>
        <v>#N/A</v>
      </c>
      <c r="AK19" s="92" t="e">
        <f>VLOOKUP($B19,'Rates-Time'!$A$7:$M$10,'Rates-Time'!E$7,TRUE)</f>
        <v>#N/A</v>
      </c>
      <c r="AL19" s="12">
        <f t="shared" si="9"/>
        <v>13</v>
      </c>
      <c r="AM19" s="12" t="e">
        <f>VLOOKUP($B19,'Rates-Time'!$A$7:$M$10,'Rates-Time'!G$7,TRUE)</f>
        <v>#N/A</v>
      </c>
      <c r="AN19" s="12" t="e">
        <f>VLOOKUP($B19,'Rates-Time'!$A$7:$M$10,'Rates-Time'!H$7,TRUE)</f>
        <v>#N/A</v>
      </c>
      <c r="AO19" s="12" t="e">
        <f>VLOOKUP($B19,'Rates-Time'!$A$7:$M$10,'Rates-Time'!I$7,TRUE)</f>
        <v>#N/A</v>
      </c>
      <c r="AP19" s="12" t="e">
        <f>VLOOKUP($B19,'Rates-Time'!$A$7:$M$10,'Rates-Time'!J$7,TRUE)</f>
        <v>#N/A</v>
      </c>
      <c r="AQ19" s="12" t="e">
        <f>VLOOKUP($B19,'Rates-Time'!$A$7:$M$10,'Rates-Time'!K$7,TRUE)</f>
        <v>#N/A</v>
      </c>
      <c r="AR19" s="12" t="e">
        <f>VLOOKUP($B19,'Rates-Time'!$A$7:$M$10,'Rates-Time'!L$7,TRUE)</f>
        <v>#N/A</v>
      </c>
      <c r="AS19" s="12">
        <f t="shared" si="10"/>
        <v>0</v>
      </c>
      <c r="AT19" s="12" t="b">
        <f t="shared" si="11"/>
        <v>0</v>
      </c>
      <c r="AU19" s="12" t="str">
        <f t="shared" si="12"/>
        <v/>
      </c>
      <c r="AW19" s="140">
        <f t="shared" si="13"/>
        <v>0</v>
      </c>
      <c r="AX19" s="140">
        <f t="shared" si="14"/>
        <v>0</v>
      </c>
      <c r="AY19" s="140">
        <f t="shared" si="15"/>
        <v>0</v>
      </c>
    </row>
    <row r="20" spans="1:51" ht="19.5" customHeight="1" x14ac:dyDescent="0.3">
      <c r="A20" s="90">
        <v>13</v>
      </c>
      <c r="B20" s="16"/>
      <c r="C20" s="21"/>
      <c r="D20" s="21"/>
      <c r="E20" s="125">
        <f t="shared" si="5"/>
        <v>0</v>
      </c>
      <c r="F20" s="16"/>
      <c r="G20" s="16"/>
      <c r="H20" s="1"/>
      <c r="I20" s="17"/>
      <c r="J20" s="17"/>
      <c r="K20" s="99">
        <f t="shared" si="0"/>
        <v>0</v>
      </c>
      <c r="L20" s="17"/>
      <c r="M20" s="123">
        <f>IFERROR(VLOOKUP(B20,'Rates-Exp'!$A$7:$L$85,'Rates-Exp'!C$7,TRUE),0)</f>
        <v>0</v>
      </c>
      <c r="N20" s="17"/>
      <c r="O20" s="71"/>
      <c r="P20" s="100">
        <f>IF(L20="Yes",0,IFERROR(IF(N20="Yes",VLOOKUP(B20,'Rates-Exp'!$A$7:$L$85,'Rates-Exp'!E$7,TRUE),VLOOKUP(B20,'Rates-Exp'!$A$7:$L$85,'Rates-Exp'!D$7,TRUE)),0))</f>
        <v>0</v>
      </c>
      <c r="Q20" s="101">
        <f t="shared" si="6"/>
        <v>0</v>
      </c>
      <c r="R20" s="18"/>
      <c r="S20" s="18"/>
      <c r="T20" s="17"/>
      <c r="U20" s="17"/>
      <c r="V20" s="17"/>
      <c r="W20" s="17"/>
      <c r="X20" s="91">
        <f>IFERROR(VLOOKUP($B20,'Rates-Exp'!$A$7:$L$85,'Rates-Exp'!F$7,TRUE),0)</f>
        <v>0</v>
      </c>
      <c r="Y20" s="91">
        <f>IFERROR(VLOOKUP($B20,'Rates-Exp'!$A$7:$L$85,'Rates-Exp'!G$7,TRUE),0)</f>
        <v>0</v>
      </c>
      <c r="Z20" s="91">
        <f>IFERROR(VLOOKUP($B20,'Rates-Exp'!$A$7:$L$85,'Rates-Exp'!H$7,TRUE),0)</f>
        <v>0</v>
      </c>
      <c r="AA20" s="102">
        <f t="shared" si="7"/>
        <v>0</v>
      </c>
      <c r="AB20" s="17"/>
      <c r="AC20" s="102">
        <f>IFERROR(IF(AB20="Yes",VLOOKUP($B20,'Rates-Exp'!$A$7:$L$85,'Rates-Exp'!L$7,TRUE),0),0)</f>
        <v>0</v>
      </c>
      <c r="AD20" s="18"/>
      <c r="AE20" s="18"/>
      <c r="AF20" s="18"/>
      <c r="AG20" s="103" t="str">
        <f>IFERROR(IF($H$3="Staff",CONCATENATE(VLOOKUP(F20,Lists!$A$1:$B$12,2,FALSE),"-",VLOOKUP(G20,Lists!$F$1:$G$14,2,FALSE)),VLOOKUP(G20,Lists!$I$1:$J$100,2,FALSE)),"")</f>
        <v/>
      </c>
      <c r="AH20" s="129">
        <f t="shared" si="8"/>
        <v>0</v>
      </c>
      <c r="AI20" s="92" t="e">
        <f>VLOOKUP($B20,'Rates-Time'!$A$7:$M$10,'Rates-Time'!C$7,TRUE)*E20</f>
        <v>#N/A</v>
      </c>
      <c r="AJ20" s="92" t="e">
        <f>VLOOKUP($B20,'Rates-Time'!$A$7:$M$10,'Rates-Time'!D$7,TRUE)</f>
        <v>#N/A</v>
      </c>
      <c r="AK20" s="92" t="e">
        <f>VLOOKUP($B20,'Rates-Time'!$A$7:$M$10,'Rates-Time'!E$7,TRUE)</f>
        <v>#N/A</v>
      </c>
      <c r="AL20" s="12">
        <f t="shared" si="9"/>
        <v>14</v>
      </c>
      <c r="AM20" s="12" t="e">
        <f>VLOOKUP($B20,'Rates-Time'!$A$7:$M$10,'Rates-Time'!G$7,TRUE)</f>
        <v>#N/A</v>
      </c>
      <c r="AN20" s="12" t="e">
        <f>VLOOKUP($B20,'Rates-Time'!$A$7:$M$10,'Rates-Time'!H$7,TRUE)</f>
        <v>#N/A</v>
      </c>
      <c r="AO20" s="12" t="e">
        <f>VLOOKUP($B20,'Rates-Time'!$A$7:$M$10,'Rates-Time'!I$7,TRUE)</f>
        <v>#N/A</v>
      </c>
      <c r="AP20" s="12" t="e">
        <f>VLOOKUP($B20,'Rates-Time'!$A$7:$M$10,'Rates-Time'!J$7,TRUE)</f>
        <v>#N/A</v>
      </c>
      <c r="AQ20" s="12" t="e">
        <f>VLOOKUP($B20,'Rates-Time'!$A$7:$M$10,'Rates-Time'!K$7,TRUE)</f>
        <v>#N/A</v>
      </c>
      <c r="AR20" s="12" t="e">
        <f>VLOOKUP($B20,'Rates-Time'!$A$7:$M$10,'Rates-Time'!L$7,TRUE)</f>
        <v>#N/A</v>
      </c>
      <c r="AS20" s="12">
        <f t="shared" si="10"/>
        <v>0</v>
      </c>
      <c r="AT20" s="12" t="b">
        <f t="shared" si="11"/>
        <v>0</v>
      </c>
      <c r="AU20" s="12" t="str">
        <f t="shared" si="12"/>
        <v/>
      </c>
      <c r="AW20" s="140">
        <f t="shared" si="13"/>
        <v>0</v>
      </c>
      <c r="AX20" s="140">
        <f t="shared" si="14"/>
        <v>0</v>
      </c>
      <c r="AY20" s="140">
        <f t="shared" si="15"/>
        <v>0</v>
      </c>
    </row>
    <row r="21" spans="1:51" ht="19.5" customHeight="1" x14ac:dyDescent="0.3">
      <c r="A21" s="90">
        <v>14</v>
      </c>
      <c r="B21" s="16"/>
      <c r="C21" s="21"/>
      <c r="D21" s="21"/>
      <c r="E21" s="125">
        <f t="shared" si="5"/>
        <v>0</v>
      </c>
      <c r="F21" s="16"/>
      <c r="G21" s="16"/>
      <c r="H21" s="1"/>
      <c r="I21" s="17"/>
      <c r="J21" s="17"/>
      <c r="K21" s="99">
        <f t="shared" si="0"/>
        <v>0</v>
      </c>
      <c r="L21" s="17"/>
      <c r="M21" s="123">
        <f>IFERROR(VLOOKUP(B21,'Rates-Exp'!$A$7:$L$85,'Rates-Exp'!C$7,TRUE),0)</f>
        <v>0</v>
      </c>
      <c r="N21" s="17"/>
      <c r="O21" s="71"/>
      <c r="P21" s="100">
        <f>IF(L21="Yes",0,IFERROR(IF(N21="Yes",VLOOKUP(B21,'Rates-Exp'!$A$7:$L$85,'Rates-Exp'!E$7,TRUE),VLOOKUP(B21,'Rates-Exp'!$A$7:$L$85,'Rates-Exp'!D$7,TRUE)),0))</f>
        <v>0</v>
      </c>
      <c r="Q21" s="101">
        <f t="shared" si="6"/>
        <v>0</v>
      </c>
      <c r="R21" s="18"/>
      <c r="S21" s="18"/>
      <c r="T21" s="17"/>
      <c r="U21" s="17"/>
      <c r="V21" s="17"/>
      <c r="W21" s="17"/>
      <c r="X21" s="91">
        <f>IFERROR(VLOOKUP($B21,'Rates-Exp'!$A$7:$L$85,'Rates-Exp'!F$7,TRUE),0)</f>
        <v>0</v>
      </c>
      <c r="Y21" s="91">
        <f>IFERROR(VLOOKUP($B21,'Rates-Exp'!$A$7:$L$85,'Rates-Exp'!G$7,TRUE),0)</f>
        <v>0</v>
      </c>
      <c r="Z21" s="91">
        <f>IFERROR(VLOOKUP($B21,'Rates-Exp'!$A$7:$L$85,'Rates-Exp'!H$7,TRUE),0)</f>
        <v>0</v>
      </c>
      <c r="AA21" s="102">
        <f t="shared" si="7"/>
        <v>0</v>
      </c>
      <c r="AB21" s="17"/>
      <c r="AC21" s="102">
        <f>IFERROR(IF(AB21="Yes",VLOOKUP($B21,'Rates-Exp'!$A$7:$L$85,'Rates-Exp'!L$7,TRUE),0),0)</f>
        <v>0</v>
      </c>
      <c r="AD21" s="18"/>
      <c r="AE21" s="18"/>
      <c r="AF21" s="18"/>
      <c r="AG21" s="103" t="str">
        <f>IFERROR(IF($H$3="Staff",CONCATENATE(VLOOKUP(F21,Lists!$A$1:$B$12,2,FALSE),"-",VLOOKUP(G21,Lists!$F$1:$G$14,2,FALSE)),VLOOKUP(G21,Lists!$I$1:$J$100,2,FALSE)),"")</f>
        <v/>
      </c>
      <c r="AH21" s="129">
        <f t="shared" si="8"/>
        <v>0</v>
      </c>
      <c r="AI21" s="92" t="e">
        <f>VLOOKUP($B21,'Rates-Time'!$A$7:$M$10,'Rates-Time'!C$7,TRUE)*E21</f>
        <v>#N/A</v>
      </c>
      <c r="AJ21" s="92" t="e">
        <f>VLOOKUP($B21,'Rates-Time'!$A$7:$M$10,'Rates-Time'!D$7,TRUE)</f>
        <v>#N/A</v>
      </c>
      <c r="AK21" s="92" t="e">
        <f>VLOOKUP($B21,'Rates-Time'!$A$7:$M$10,'Rates-Time'!E$7,TRUE)</f>
        <v>#N/A</v>
      </c>
      <c r="AL21" s="12">
        <f t="shared" si="9"/>
        <v>15</v>
      </c>
      <c r="AM21" s="12" t="e">
        <f>VLOOKUP($B21,'Rates-Time'!$A$7:$M$10,'Rates-Time'!G$7,TRUE)</f>
        <v>#N/A</v>
      </c>
      <c r="AN21" s="12" t="e">
        <f>VLOOKUP($B21,'Rates-Time'!$A$7:$M$10,'Rates-Time'!H$7,TRUE)</f>
        <v>#N/A</v>
      </c>
      <c r="AO21" s="12" t="e">
        <f>VLOOKUP($B21,'Rates-Time'!$A$7:$M$10,'Rates-Time'!I$7,TRUE)</f>
        <v>#N/A</v>
      </c>
      <c r="AP21" s="12" t="e">
        <f>VLOOKUP($B21,'Rates-Time'!$A$7:$M$10,'Rates-Time'!J$7,TRUE)</f>
        <v>#N/A</v>
      </c>
      <c r="AQ21" s="12" t="e">
        <f>VLOOKUP($B21,'Rates-Time'!$A$7:$M$10,'Rates-Time'!K$7,TRUE)</f>
        <v>#N/A</v>
      </c>
      <c r="AR21" s="12" t="e">
        <f>VLOOKUP($B21,'Rates-Time'!$A$7:$M$10,'Rates-Time'!L$7,TRUE)</f>
        <v>#N/A</v>
      </c>
      <c r="AS21" s="12">
        <f t="shared" si="10"/>
        <v>0</v>
      </c>
      <c r="AT21" s="12" t="b">
        <f t="shared" si="11"/>
        <v>0</v>
      </c>
      <c r="AU21" s="12" t="str">
        <f t="shared" si="12"/>
        <v/>
      </c>
      <c r="AW21" s="140">
        <f t="shared" si="13"/>
        <v>0</v>
      </c>
      <c r="AX21" s="140">
        <f t="shared" si="14"/>
        <v>0</v>
      </c>
      <c r="AY21" s="140">
        <f t="shared" si="15"/>
        <v>0</v>
      </c>
    </row>
    <row r="22" spans="1:51" ht="19.5" customHeight="1" x14ac:dyDescent="0.3">
      <c r="A22" s="90">
        <v>15</v>
      </c>
      <c r="B22" s="16"/>
      <c r="C22" s="21"/>
      <c r="D22" s="21"/>
      <c r="E22" s="125">
        <f t="shared" si="5"/>
        <v>0</v>
      </c>
      <c r="F22" s="16"/>
      <c r="G22" s="16"/>
      <c r="H22" s="1"/>
      <c r="I22" s="17"/>
      <c r="J22" s="17"/>
      <c r="K22" s="99">
        <f t="shared" si="0"/>
        <v>0</v>
      </c>
      <c r="L22" s="17"/>
      <c r="M22" s="123">
        <f>IFERROR(VLOOKUP(B22,'Rates-Exp'!$A$7:$L$85,'Rates-Exp'!C$7,TRUE),0)</f>
        <v>0</v>
      </c>
      <c r="N22" s="17"/>
      <c r="O22" s="71"/>
      <c r="P22" s="100">
        <f>IF(L22="Yes",0,IFERROR(IF(N22="Yes",VLOOKUP(B22,'Rates-Exp'!$A$7:$L$85,'Rates-Exp'!E$7,TRUE),VLOOKUP(B22,'Rates-Exp'!$A$7:$L$85,'Rates-Exp'!D$7,TRUE)),0))</f>
        <v>0</v>
      </c>
      <c r="Q22" s="101">
        <f t="shared" si="6"/>
        <v>0</v>
      </c>
      <c r="R22" s="18"/>
      <c r="S22" s="18"/>
      <c r="T22" s="17"/>
      <c r="U22" s="17"/>
      <c r="V22" s="17"/>
      <c r="W22" s="17"/>
      <c r="X22" s="91">
        <f>IFERROR(VLOOKUP($B22,'Rates-Exp'!$A$7:$L$85,'Rates-Exp'!F$7,TRUE),0)</f>
        <v>0</v>
      </c>
      <c r="Y22" s="91">
        <f>IFERROR(VLOOKUP($B22,'Rates-Exp'!$A$7:$L$85,'Rates-Exp'!G$7,TRUE),0)</f>
        <v>0</v>
      </c>
      <c r="Z22" s="91">
        <f>IFERROR(VLOOKUP($B22,'Rates-Exp'!$A$7:$L$85,'Rates-Exp'!H$7,TRUE),0)</f>
        <v>0</v>
      </c>
      <c r="AA22" s="102">
        <f t="shared" si="7"/>
        <v>0</v>
      </c>
      <c r="AB22" s="17"/>
      <c r="AC22" s="102">
        <f>IFERROR(IF(AB22="Yes",VLOOKUP($B22,'Rates-Exp'!$A$7:$L$85,'Rates-Exp'!L$7,TRUE),0),0)</f>
        <v>0</v>
      </c>
      <c r="AD22" s="18"/>
      <c r="AE22" s="18"/>
      <c r="AF22" s="18"/>
      <c r="AG22" s="103" t="str">
        <f>IFERROR(IF($H$3="Staff",CONCATENATE(VLOOKUP(F22,Lists!$A$1:$B$12,2,FALSE),"-",VLOOKUP(G22,Lists!$F$1:$G$14,2,FALSE)),VLOOKUP(G22,Lists!$I$1:$J$100,2,FALSE)),"")</f>
        <v/>
      </c>
      <c r="AH22" s="129">
        <f t="shared" si="8"/>
        <v>0</v>
      </c>
      <c r="AI22" s="92" t="e">
        <f>VLOOKUP($B22,'Rates-Time'!$A$7:$M$10,'Rates-Time'!C$7,TRUE)*E22</f>
        <v>#N/A</v>
      </c>
      <c r="AJ22" s="92" t="e">
        <f>VLOOKUP($B22,'Rates-Time'!$A$7:$M$10,'Rates-Time'!D$7,TRUE)</f>
        <v>#N/A</v>
      </c>
      <c r="AK22" s="92" t="e">
        <f>VLOOKUP($B22,'Rates-Time'!$A$7:$M$10,'Rates-Time'!E$7,TRUE)</f>
        <v>#N/A</v>
      </c>
      <c r="AL22" s="12">
        <f t="shared" si="9"/>
        <v>16</v>
      </c>
      <c r="AM22" s="12" t="e">
        <f>VLOOKUP($B22,'Rates-Time'!$A$7:$M$10,'Rates-Time'!G$7,TRUE)</f>
        <v>#N/A</v>
      </c>
      <c r="AN22" s="12" t="e">
        <f>VLOOKUP($B22,'Rates-Time'!$A$7:$M$10,'Rates-Time'!H$7,TRUE)</f>
        <v>#N/A</v>
      </c>
      <c r="AO22" s="12" t="e">
        <f>VLOOKUP($B22,'Rates-Time'!$A$7:$M$10,'Rates-Time'!I$7,TRUE)</f>
        <v>#N/A</v>
      </c>
      <c r="AP22" s="12" t="e">
        <f>VLOOKUP($B22,'Rates-Time'!$A$7:$M$10,'Rates-Time'!J$7,TRUE)</f>
        <v>#N/A</v>
      </c>
      <c r="AQ22" s="12" t="e">
        <f>VLOOKUP($B22,'Rates-Time'!$A$7:$M$10,'Rates-Time'!K$7,TRUE)</f>
        <v>#N/A</v>
      </c>
      <c r="AR22" s="12" t="e">
        <f>VLOOKUP($B22,'Rates-Time'!$A$7:$M$10,'Rates-Time'!L$7,TRUE)</f>
        <v>#N/A</v>
      </c>
      <c r="AS22" s="12">
        <f t="shared" si="10"/>
        <v>0</v>
      </c>
      <c r="AT22" s="12" t="b">
        <f t="shared" si="11"/>
        <v>0</v>
      </c>
      <c r="AU22" s="12" t="str">
        <f t="shared" si="12"/>
        <v/>
      </c>
      <c r="AW22" s="140">
        <f t="shared" si="13"/>
        <v>0</v>
      </c>
      <c r="AX22" s="140">
        <f t="shared" si="14"/>
        <v>0</v>
      </c>
      <c r="AY22" s="140">
        <f t="shared" si="15"/>
        <v>0</v>
      </c>
    </row>
    <row r="23" spans="1:51" ht="19.5" customHeight="1" x14ac:dyDescent="0.3">
      <c r="A23" s="90">
        <v>16</v>
      </c>
      <c r="B23" s="16"/>
      <c r="C23" s="21"/>
      <c r="D23" s="21"/>
      <c r="E23" s="125">
        <f t="shared" si="5"/>
        <v>0</v>
      </c>
      <c r="F23" s="16"/>
      <c r="G23" s="16"/>
      <c r="H23" s="1"/>
      <c r="I23" s="17"/>
      <c r="J23" s="17"/>
      <c r="K23" s="99">
        <f t="shared" si="0"/>
        <v>0</v>
      </c>
      <c r="L23" s="17"/>
      <c r="M23" s="123">
        <f>IFERROR(VLOOKUP(B23,'Rates-Exp'!$A$7:$L$85,'Rates-Exp'!C$7,TRUE),0)</f>
        <v>0</v>
      </c>
      <c r="N23" s="17"/>
      <c r="O23" s="71"/>
      <c r="P23" s="100">
        <f>IF(L23="Yes",0,IFERROR(IF(N23="Yes",VLOOKUP(B23,'Rates-Exp'!$A$7:$L$85,'Rates-Exp'!E$7,TRUE),VLOOKUP(B23,'Rates-Exp'!$A$7:$L$85,'Rates-Exp'!D$7,TRUE)),0))</f>
        <v>0</v>
      </c>
      <c r="Q23" s="101">
        <f t="shared" si="6"/>
        <v>0</v>
      </c>
      <c r="R23" s="18"/>
      <c r="S23" s="18"/>
      <c r="T23" s="17"/>
      <c r="U23" s="17"/>
      <c r="V23" s="17"/>
      <c r="W23" s="17"/>
      <c r="X23" s="91">
        <f>IFERROR(VLOOKUP($B23,'Rates-Exp'!$A$7:$L$85,'Rates-Exp'!F$7,TRUE),0)</f>
        <v>0</v>
      </c>
      <c r="Y23" s="91">
        <f>IFERROR(VLOOKUP($B23,'Rates-Exp'!$A$7:$L$85,'Rates-Exp'!G$7,TRUE),0)</f>
        <v>0</v>
      </c>
      <c r="Z23" s="91">
        <f>IFERROR(VLOOKUP($B23,'Rates-Exp'!$A$7:$L$85,'Rates-Exp'!H$7,TRUE),0)</f>
        <v>0</v>
      </c>
      <c r="AA23" s="102">
        <f t="shared" si="7"/>
        <v>0</v>
      </c>
      <c r="AB23" s="17"/>
      <c r="AC23" s="102">
        <f>IFERROR(IF(AB23="Yes",VLOOKUP($B23,'Rates-Exp'!$A$7:$L$85,'Rates-Exp'!L$7,TRUE),0),0)</f>
        <v>0</v>
      </c>
      <c r="AD23" s="18"/>
      <c r="AE23" s="18"/>
      <c r="AF23" s="18"/>
      <c r="AG23" s="103" t="str">
        <f>IFERROR(IF($H$3="Staff",CONCATENATE(VLOOKUP(F23,Lists!$A$1:$B$12,2,FALSE),"-",VLOOKUP(G23,Lists!$F$1:$G$14,2,FALSE)),VLOOKUP(G23,Lists!$I$1:$J$100,2,FALSE)),"")</f>
        <v/>
      </c>
      <c r="AH23" s="129">
        <f t="shared" si="8"/>
        <v>0</v>
      </c>
      <c r="AI23" s="92" t="e">
        <f>VLOOKUP($B23,'Rates-Time'!$A$7:$M$10,'Rates-Time'!C$7,TRUE)*E23</f>
        <v>#N/A</v>
      </c>
      <c r="AJ23" s="92" t="e">
        <f>VLOOKUP($B23,'Rates-Time'!$A$7:$M$10,'Rates-Time'!D$7,TRUE)</f>
        <v>#N/A</v>
      </c>
      <c r="AK23" s="92" t="e">
        <f>VLOOKUP($B23,'Rates-Time'!$A$7:$M$10,'Rates-Time'!E$7,TRUE)</f>
        <v>#N/A</v>
      </c>
      <c r="AL23" s="12">
        <f t="shared" si="9"/>
        <v>17</v>
      </c>
      <c r="AM23" s="12" t="e">
        <f>VLOOKUP($B23,'Rates-Time'!$A$7:$M$10,'Rates-Time'!G$7,TRUE)</f>
        <v>#N/A</v>
      </c>
      <c r="AN23" s="12" t="e">
        <f>VLOOKUP($B23,'Rates-Time'!$A$7:$M$10,'Rates-Time'!H$7,TRUE)</f>
        <v>#N/A</v>
      </c>
      <c r="AO23" s="12" t="e">
        <f>VLOOKUP($B23,'Rates-Time'!$A$7:$M$10,'Rates-Time'!I$7,TRUE)</f>
        <v>#N/A</v>
      </c>
      <c r="AP23" s="12" t="e">
        <f>VLOOKUP($B23,'Rates-Time'!$A$7:$M$10,'Rates-Time'!J$7,TRUE)</f>
        <v>#N/A</v>
      </c>
      <c r="AQ23" s="12" t="e">
        <f>VLOOKUP($B23,'Rates-Time'!$A$7:$M$10,'Rates-Time'!K$7,TRUE)</f>
        <v>#N/A</v>
      </c>
      <c r="AR23" s="12" t="e">
        <f>VLOOKUP($B23,'Rates-Time'!$A$7:$M$10,'Rates-Time'!L$7,TRUE)</f>
        <v>#N/A</v>
      </c>
      <c r="AS23" s="12">
        <f t="shared" si="10"/>
        <v>0</v>
      </c>
      <c r="AT23" s="12" t="b">
        <f t="shared" si="11"/>
        <v>0</v>
      </c>
      <c r="AU23" s="12" t="str">
        <f t="shared" si="12"/>
        <v/>
      </c>
      <c r="AW23" s="140">
        <f t="shared" si="13"/>
        <v>0</v>
      </c>
      <c r="AX23" s="140">
        <f t="shared" si="14"/>
        <v>0</v>
      </c>
      <c r="AY23" s="140">
        <f t="shared" si="15"/>
        <v>0</v>
      </c>
    </row>
    <row r="24" spans="1:51" ht="19.5" customHeight="1" x14ac:dyDescent="0.3">
      <c r="A24" s="90">
        <v>17</v>
      </c>
      <c r="B24" s="16"/>
      <c r="C24" s="21"/>
      <c r="D24" s="21"/>
      <c r="E24" s="125">
        <f t="shared" si="5"/>
        <v>0</v>
      </c>
      <c r="F24" s="16"/>
      <c r="G24" s="16"/>
      <c r="H24" s="1"/>
      <c r="I24" s="17"/>
      <c r="J24" s="17"/>
      <c r="K24" s="99">
        <f t="shared" si="0"/>
        <v>0</v>
      </c>
      <c r="L24" s="17"/>
      <c r="M24" s="123">
        <f>IFERROR(VLOOKUP(B24,'Rates-Exp'!$A$7:$L$85,'Rates-Exp'!C$7,TRUE),0)</f>
        <v>0</v>
      </c>
      <c r="N24" s="17"/>
      <c r="O24" s="71"/>
      <c r="P24" s="100">
        <f>IF(L24="Yes",0,IFERROR(IF(N24="Yes",VLOOKUP(B24,'Rates-Exp'!$A$7:$L$85,'Rates-Exp'!E$7,TRUE),VLOOKUP(B24,'Rates-Exp'!$A$7:$L$85,'Rates-Exp'!D$7,TRUE)),0))</f>
        <v>0</v>
      </c>
      <c r="Q24" s="101">
        <f t="shared" si="6"/>
        <v>0</v>
      </c>
      <c r="R24" s="18"/>
      <c r="S24" s="18"/>
      <c r="T24" s="17"/>
      <c r="U24" s="17"/>
      <c r="V24" s="17"/>
      <c r="W24" s="17"/>
      <c r="X24" s="91">
        <f>IFERROR(VLOOKUP($B24,'Rates-Exp'!$A$7:$L$85,'Rates-Exp'!F$7,TRUE),0)</f>
        <v>0</v>
      </c>
      <c r="Y24" s="91">
        <f>IFERROR(VLOOKUP($B24,'Rates-Exp'!$A$7:$L$85,'Rates-Exp'!G$7,TRUE),0)</f>
        <v>0</v>
      </c>
      <c r="Z24" s="91">
        <f>IFERROR(VLOOKUP($B24,'Rates-Exp'!$A$7:$L$85,'Rates-Exp'!H$7,TRUE),0)</f>
        <v>0</v>
      </c>
      <c r="AA24" s="102">
        <f t="shared" si="7"/>
        <v>0</v>
      </c>
      <c r="AB24" s="17"/>
      <c r="AC24" s="102">
        <f>IFERROR(IF(AB24="Yes",VLOOKUP($B24,'Rates-Exp'!$A$7:$L$85,'Rates-Exp'!L$7,TRUE),0),0)</f>
        <v>0</v>
      </c>
      <c r="AD24" s="18"/>
      <c r="AE24" s="18"/>
      <c r="AF24" s="18"/>
      <c r="AG24" s="103" t="str">
        <f>IFERROR(IF($H$3="Staff",CONCATENATE(VLOOKUP(F24,Lists!$A$1:$B$12,2,FALSE),"-",VLOOKUP(G24,Lists!$F$1:$G$14,2,FALSE)),VLOOKUP(G24,Lists!$I$1:$J$100,2,FALSE)),"")</f>
        <v/>
      </c>
      <c r="AH24" s="129">
        <f t="shared" si="8"/>
        <v>0</v>
      </c>
      <c r="AI24" s="92" t="e">
        <f>VLOOKUP($B24,'Rates-Time'!$A$7:$M$10,'Rates-Time'!C$7,TRUE)*E24</f>
        <v>#N/A</v>
      </c>
      <c r="AJ24" s="92" t="e">
        <f>VLOOKUP($B24,'Rates-Time'!$A$7:$M$10,'Rates-Time'!D$7,TRUE)</f>
        <v>#N/A</v>
      </c>
      <c r="AK24" s="92" t="e">
        <f>VLOOKUP($B24,'Rates-Time'!$A$7:$M$10,'Rates-Time'!E$7,TRUE)</f>
        <v>#N/A</v>
      </c>
      <c r="AL24" s="12">
        <f t="shared" si="9"/>
        <v>18</v>
      </c>
      <c r="AM24" s="12" t="e">
        <f>VLOOKUP($B24,'Rates-Time'!$A$7:$M$10,'Rates-Time'!G$7,TRUE)</f>
        <v>#N/A</v>
      </c>
      <c r="AN24" s="12" t="e">
        <f>VLOOKUP($B24,'Rates-Time'!$A$7:$M$10,'Rates-Time'!H$7,TRUE)</f>
        <v>#N/A</v>
      </c>
      <c r="AO24" s="12" t="e">
        <f>VLOOKUP($B24,'Rates-Time'!$A$7:$M$10,'Rates-Time'!I$7,TRUE)</f>
        <v>#N/A</v>
      </c>
      <c r="AP24" s="12" t="e">
        <f>VLOOKUP($B24,'Rates-Time'!$A$7:$M$10,'Rates-Time'!J$7,TRUE)</f>
        <v>#N/A</v>
      </c>
      <c r="AQ24" s="12" t="e">
        <f>VLOOKUP($B24,'Rates-Time'!$A$7:$M$10,'Rates-Time'!K$7,TRUE)</f>
        <v>#N/A</v>
      </c>
      <c r="AR24" s="12" t="e">
        <f>VLOOKUP($B24,'Rates-Time'!$A$7:$M$10,'Rates-Time'!L$7,TRUE)</f>
        <v>#N/A</v>
      </c>
      <c r="AS24" s="12">
        <f t="shared" si="10"/>
        <v>0</v>
      </c>
      <c r="AT24" s="12" t="b">
        <f t="shared" si="11"/>
        <v>0</v>
      </c>
      <c r="AU24" s="12" t="str">
        <f t="shared" si="12"/>
        <v/>
      </c>
      <c r="AW24" s="140">
        <f t="shared" si="13"/>
        <v>0</v>
      </c>
      <c r="AX24" s="140">
        <f t="shared" si="14"/>
        <v>0</v>
      </c>
      <c r="AY24" s="140">
        <f t="shared" si="15"/>
        <v>0</v>
      </c>
    </row>
    <row r="25" spans="1:51" ht="19.5" customHeight="1" x14ac:dyDescent="0.3">
      <c r="A25" s="90">
        <v>18</v>
      </c>
      <c r="B25" s="16"/>
      <c r="C25" s="21"/>
      <c r="D25" s="21"/>
      <c r="E25" s="125">
        <f t="shared" si="5"/>
        <v>0</v>
      </c>
      <c r="F25" s="16"/>
      <c r="G25" s="16"/>
      <c r="H25" s="1"/>
      <c r="I25" s="17"/>
      <c r="J25" s="17"/>
      <c r="K25" s="99">
        <f t="shared" si="0"/>
        <v>0</v>
      </c>
      <c r="L25" s="17"/>
      <c r="M25" s="123">
        <f>IFERROR(VLOOKUP(B25,'Rates-Exp'!$A$7:$L$85,'Rates-Exp'!C$7,TRUE),0)</f>
        <v>0</v>
      </c>
      <c r="N25" s="17"/>
      <c r="O25" s="71"/>
      <c r="P25" s="100">
        <f>IF(L25="Yes",0,IFERROR(IF(N25="Yes",VLOOKUP(B25,'Rates-Exp'!$A$7:$L$85,'Rates-Exp'!E$7,TRUE),VLOOKUP(B25,'Rates-Exp'!$A$7:$L$85,'Rates-Exp'!D$7,TRUE)),0))</f>
        <v>0</v>
      </c>
      <c r="Q25" s="101">
        <f t="shared" si="6"/>
        <v>0</v>
      </c>
      <c r="R25" s="18"/>
      <c r="S25" s="18"/>
      <c r="T25" s="17"/>
      <c r="U25" s="17"/>
      <c r="V25" s="17"/>
      <c r="W25" s="17"/>
      <c r="X25" s="91">
        <f>IFERROR(VLOOKUP($B25,'Rates-Exp'!$A$7:$L$85,'Rates-Exp'!F$7,TRUE),0)</f>
        <v>0</v>
      </c>
      <c r="Y25" s="91">
        <f>IFERROR(VLOOKUP($B25,'Rates-Exp'!$A$7:$L$85,'Rates-Exp'!G$7,TRUE),0)</f>
        <v>0</v>
      </c>
      <c r="Z25" s="91">
        <f>IFERROR(VLOOKUP($B25,'Rates-Exp'!$A$7:$L$85,'Rates-Exp'!H$7,TRUE),0)</f>
        <v>0</v>
      </c>
      <c r="AA25" s="102">
        <f t="shared" si="7"/>
        <v>0</v>
      </c>
      <c r="AB25" s="17"/>
      <c r="AC25" s="102">
        <f>IFERROR(IF(AB25="Yes",VLOOKUP($B25,'Rates-Exp'!$A$7:$L$85,'Rates-Exp'!L$7,TRUE),0),0)</f>
        <v>0</v>
      </c>
      <c r="AD25" s="18"/>
      <c r="AE25" s="18"/>
      <c r="AF25" s="18"/>
      <c r="AG25" s="103" t="str">
        <f>IFERROR(IF($H$3="Staff",CONCATENATE(VLOOKUP(F25,Lists!$A$1:$B$12,2,FALSE),"-",VLOOKUP(G25,Lists!$F$1:$G$14,2,FALSE)),VLOOKUP(G25,Lists!$I$1:$J$100,2,FALSE)),"")</f>
        <v/>
      </c>
      <c r="AH25" s="129">
        <f t="shared" si="8"/>
        <v>0</v>
      </c>
      <c r="AI25" s="92" t="e">
        <f>VLOOKUP($B25,'Rates-Time'!$A$7:$M$10,'Rates-Time'!C$7,TRUE)*E25</f>
        <v>#N/A</v>
      </c>
      <c r="AJ25" s="92" t="e">
        <f>VLOOKUP($B25,'Rates-Time'!$A$7:$M$10,'Rates-Time'!D$7,TRUE)</f>
        <v>#N/A</v>
      </c>
      <c r="AK25" s="92" t="e">
        <f>VLOOKUP($B25,'Rates-Time'!$A$7:$M$10,'Rates-Time'!E$7,TRUE)</f>
        <v>#N/A</v>
      </c>
      <c r="AL25" s="12">
        <f t="shared" si="9"/>
        <v>19</v>
      </c>
      <c r="AM25" s="12" t="e">
        <f>VLOOKUP($B25,'Rates-Time'!$A$7:$M$10,'Rates-Time'!G$7,TRUE)</f>
        <v>#N/A</v>
      </c>
      <c r="AN25" s="12" t="e">
        <f>VLOOKUP($B25,'Rates-Time'!$A$7:$M$10,'Rates-Time'!H$7,TRUE)</f>
        <v>#N/A</v>
      </c>
      <c r="AO25" s="12" t="e">
        <f>VLOOKUP($B25,'Rates-Time'!$A$7:$M$10,'Rates-Time'!I$7,TRUE)</f>
        <v>#N/A</v>
      </c>
      <c r="AP25" s="12" t="e">
        <f>VLOOKUP($B25,'Rates-Time'!$A$7:$M$10,'Rates-Time'!J$7,TRUE)</f>
        <v>#N/A</v>
      </c>
      <c r="AQ25" s="12" t="e">
        <f>VLOOKUP($B25,'Rates-Time'!$A$7:$M$10,'Rates-Time'!K$7,TRUE)</f>
        <v>#N/A</v>
      </c>
      <c r="AR25" s="12" t="e">
        <f>VLOOKUP($B25,'Rates-Time'!$A$7:$M$10,'Rates-Time'!L$7,TRUE)</f>
        <v>#N/A</v>
      </c>
      <c r="AS25" s="12">
        <f t="shared" si="10"/>
        <v>0</v>
      </c>
      <c r="AT25" s="12" t="b">
        <f t="shared" si="11"/>
        <v>0</v>
      </c>
      <c r="AU25" s="12" t="str">
        <f t="shared" si="12"/>
        <v/>
      </c>
      <c r="AW25" s="140">
        <f t="shared" si="13"/>
        <v>0</v>
      </c>
      <c r="AX25" s="140">
        <f t="shared" si="14"/>
        <v>0</v>
      </c>
      <c r="AY25" s="140">
        <f t="shared" si="15"/>
        <v>0</v>
      </c>
    </row>
    <row r="26" spans="1:51" ht="19.5" customHeight="1" x14ac:dyDescent="0.3">
      <c r="A26" s="90">
        <v>19</v>
      </c>
      <c r="B26" s="16"/>
      <c r="C26" s="21"/>
      <c r="D26" s="21"/>
      <c r="E26" s="125">
        <f t="shared" si="5"/>
        <v>0</v>
      </c>
      <c r="F26" s="16"/>
      <c r="G26" s="16"/>
      <c r="H26" s="1"/>
      <c r="I26" s="17"/>
      <c r="J26" s="17"/>
      <c r="K26" s="99">
        <f t="shared" si="0"/>
        <v>0</v>
      </c>
      <c r="L26" s="17"/>
      <c r="M26" s="123">
        <f>IFERROR(VLOOKUP(B26,'Rates-Exp'!$A$7:$L$85,'Rates-Exp'!C$7,TRUE),0)</f>
        <v>0</v>
      </c>
      <c r="N26" s="17"/>
      <c r="O26" s="71"/>
      <c r="P26" s="100">
        <f>IF(L26="Yes",0,IFERROR(IF(N26="Yes",VLOOKUP(B26,'Rates-Exp'!$A$7:$L$85,'Rates-Exp'!E$7,TRUE),VLOOKUP(B26,'Rates-Exp'!$A$7:$L$85,'Rates-Exp'!D$7,TRUE)),0))</f>
        <v>0</v>
      </c>
      <c r="Q26" s="101">
        <f t="shared" si="6"/>
        <v>0</v>
      </c>
      <c r="R26" s="18"/>
      <c r="S26" s="18"/>
      <c r="T26" s="17"/>
      <c r="U26" s="17"/>
      <c r="V26" s="17"/>
      <c r="W26" s="17"/>
      <c r="X26" s="91">
        <f>IFERROR(VLOOKUP($B26,'Rates-Exp'!$A$7:$L$85,'Rates-Exp'!F$7,TRUE),0)</f>
        <v>0</v>
      </c>
      <c r="Y26" s="91">
        <f>IFERROR(VLOOKUP($B26,'Rates-Exp'!$A$7:$L$85,'Rates-Exp'!G$7,TRUE),0)</f>
        <v>0</v>
      </c>
      <c r="Z26" s="91">
        <f>IFERROR(VLOOKUP($B26,'Rates-Exp'!$A$7:$L$85,'Rates-Exp'!H$7,TRUE),0)</f>
        <v>0</v>
      </c>
      <c r="AA26" s="102">
        <f t="shared" si="7"/>
        <v>0</v>
      </c>
      <c r="AB26" s="17"/>
      <c r="AC26" s="102">
        <f>IFERROR(IF(AB26="Yes",VLOOKUP($B26,'Rates-Exp'!$A$7:$L$85,'Rates-Exp'!L$7,TRUE),0),0)</f>
        <v>0</v>
      </c>
      <c r="AD26" s="18"/>
      <c r="AE26" s="18"/>
      <c r="AF26" s="18"/>
      <c r="AG26" s="103" t="str">
        <f>IFERROR(IF($H$3="Staff",CONCATENATE(VLOOKUP(F26,Lists!$A$1:$B$12,2,FALSE),"-",VLOOKUP(G26,Lists!$F$1:$G$14,2,FALSE)),VLOOKUP(G26,Lists!$I$1:$J$100,2,FALSE)),"")</f>
        <v/>
      </c>
      <c r="AH26" s="129">
        <f t="shared" si="8"/>
        <v>0</v>
      </c>
      <c r="AI26" s="92" t="e">
        <f>VLOOKUP($B26,'Rates-Time'!$A$7:$M$10,'Rates-Time'!C$7,TRUE)*E26</f>
        <v>#N/A</v>
      </c>
      <c r="AJ26" s="92" t="e">
        <f>VLOOKUP($B26,'Rates-Time'!$A$7:$M$10,'Rates-Time'!D$7,TRUE)</f>
        <v>#N/A</v>
      </c>
      <c r="AK26" s="92" t="e">
        <f>VLOOKUP($B26,'Rates-Time'!$A$7:$M$10,'Rates-Time'!E$7,TRUE)</f>
        <v>#N/A</v>
      </c>
      <c r="AL26" s="12">
        <f t="shared" si="9"/>
        <v>20</v>
      </c>
      <c r="AM26" s="12" t="e">
        <f>VLOOKUP($B26,'Rates-Time'!$A$7:$M$10,'Rates-Time'!G$7,TRUE)</f>
        <v>#N/A</v>
      </c>
      <c r="AN26" s="12" t="e">
        <f>VLOOKUP($B26,'Rates-Time'!$A$7:$M$10,'Rates-Time'!H$7,TRUE)</f>
        <v>#N/A</v>
      </c>
      <c r="AO26" s="12" t="e">
        <f>VLOOKUP($B26,'Rates-Time'!$A$7:$M$10,'Rates-Time'!I$7,TRUE)</f>
        <v>#N/A</v>
      </c>
      <c r="AP26" s="12" t="e">
        <f>VLOOKUP($B26,'Rates-Time'!$A$7:$M$10,'Rates-Time'!J$7,TRUE)</f>
        <v>#N/A</v>
      </c>
      <c r="AQ26" s="12" t="e">
        <f>VLOOKUP($B26,'Rates-Time'!$A$7:$M$10,'Rates-Time'!K$7,TRUE)</f>
        <v>#N/A</v>
      </c>
      <c r="AR26" s="12" t="e">
        <f>VLOOKUP($B26,'Rates-Time'!$A$7:$M$10,'Rates-Time'!L$7,TRUE)</f>
        <v>#N/A</v>
      </c>
      <c r="AS26" s="12">
        <f t="shared" si="10"/>
        <v>0</v>
      </c>
      <c r="AT26" s="12" t="b">
        <f t="shared" si="11"/>
        <v>0</v>
      </c>
      <c r="AU26" s="12" t="str">
        <f t="shared" si="12"/>
        <v/>
      </c>
      <c r="AW26" s="140">
        <f t="shared" si="13"/>
        <v>0</v>
      </c>
      <c r="AX26" s="140">
        <f t="shared" si="14"/>
        <v>0</v>
      </c>
      <c r="AY26" s="140">
        <f t="shared" si="15"/>
        <v>0</v>
      </c>
    </row>
    <row r="27" spans="1:51" ht="19.5" customHeight="1" x14ac:dyDescent="0.3">
      <c r="A27" s="90">
        <v>20</v>
      </c>
      <c r="B27" s="16"/>
      <c r="C27" s="21"/>
      <c r="D27" s="21"/>
      <c r="E27" s="125">
        <f t="shared" si="5"/>
        <v>0</v>
      </c>
      <c r="F27" s="16"/>
      <c r="G27" s="16"/>
      <c r="H27" s="1"/>
      <c r="I27" s="17"/>
      <c r="J27" s="17"/>
      <c r="K27" s="99">
        <f t="shared" si="0"/>
        <v>0</v>
      </c>
      <c r="L27" s="17"/>
      <c r="M27" s="123">
        <f>IFERROR(VLOOKUP(B27,'Rates-Exp'!$A$7:$L$85,'Rates-Exp'!C$7,TRUE),0)</f>
        <v>0</v>
      </c>
      <c r="N27" s="17"/>
      <c r="O27" s="71"/>
      <c r="P27" s="100">
        <f>IF(L27="Yes",0,IFERROR(IF(N27="Yes",VLOOKUP(B27,'Rates-Exp'!$A$7:$L$85,'Rates-Exp'!E$7,TRUE),VLOOKUP(B27,'Rates-Exp'!$A$7:$L$85,'Rates-Exp'!D$7,TRUE)),0))</f>
        <v>0</v>
      </c>
      <c r="Q27" s="101">
        <f t="shared" si="6"/>
        <v>0</v>
      </c>
      <c r="R27" s="18"/>
      <c r="S27" s="18"/>
      <c r="T27" s="17"/>
      <c r="U27" s="17"/>
      <c r="V27" s="17"/>
      <c r="W27" s="17"/>
      <c r="X27" s="91">
        <f>IFERROR(VLOOKUP($B27,'Rates-Exp'!$A$7:$L$85,'Rates-Exp'!F$7,TRUE),0)</f>
        <v>0</v>
      </c>
      <c r="Y27" s="91">
        <f>IFERROR(VLOOKUP($B27,'Rates-Exp'!$A$7:$L$85,'Rates-Exp'!G$7,TRUE),0)</f>
        <v>0</v>
      </c>
      <c r="Z27" s="91">
        <f>IFERROR(VLOOKUP($B27,'Rates-Exp'!$A$7:$L$85,'Rates-Exp'!H$7,TRUE),0)</f>
        <v>0</v>
      </c>
      <c r="AA27" s="102">
        <f t="shared" si="7"/>
        <v>0</v>
      </c>
      <c r="AB27" s="17"/>
      <c r="AC27" s="102">
        <f>IFERROR(IF(AB27="Yes",VLOOKUP($B27,'Rates-Exp'!$A$7:$L$85,'Rates-Exp'!L$7,TRUE),0),0)</f>
        <v>0</v>
      </c>
      <c r="AD27" s="18"/>
      <c r="AE27" s="18"/>
      <c r="AF27" s="18"/>
      <c r="AG27" s="103" t="str">
        <f>IFERROR(IF($H$3="Staff",CONCATENATE(VLOOKUP(F27,Lists!$A$1:$B$12,2,FALSE),"-",VLOOKUP(G27,Lists!$F$1:$G$14,2,FALSE)),VLOOKUP(G27,Lists!$I$1:$J$100,2,FALSE)),"")</f>
        <v/>
      </c>
      <c r="AH27" s="129">
        <f t="shared" si="8"/>
        <v>0</v>
      </c>
      <c r="AI27" s="92" t="e">
        <f>VLOOKUP($B27,'Rates-Time'!$A$7:$M$10,'Rates-Time'!C$7,TRUE)*E27</f>
        <v>#N/A</v>
      </c>
      <c r="AJ27" s="92" t="e">
        <f>VLOOKUP($B27,'Rates-Time'!$A$7:$M$10,'Rates-Time'!D$7,TRUE)</f>
        <v>#N/A</v>
      </c>
      <c r="AK27" s="92" t="e">
        <f>VLOOKUP($B27,'Rates-Time'!$A$7:$M$10,'Rates-Time'!E$7,TRUE)</f>
        <v>#N/A</v>
      </c>
      <c r="AL27" s="12">
        <f t="shared" si="9"/>
        <v>21</v>
      </c>
      <c r="AM27" s="12" t="e">
        <f>VLOOKUP($B27,'Rates-Time'!$A$7:$M$10,'Rates-Time'!G$7,TRUE)</f>
        <v>#N/A</v>
      </c>
      <c r="AN27" s="12" t="e">
        <f>VLOOKUP($B27,'Rates-Time'!$A$7:$M$10,'Rates-Time'!H$7,TRUE)</f>
        <v>#N/A</v>
      </c>
      <c r="AO27" s="12" t="e">
        <f>VLOOKUP($B27,'Rates-Time'!$A$7:$M$10,'Rates-Time'!I$7,TRUE)</f>
        <v>#N/A</v>
      </c>
      <c r="AP27" s="12" t="e">
        <f>VLOOKUP($B27,'Rates-Time'!$A$7:$M$10,'Rates-Time'!J$7,TRUE)</f>
        <v>#N/A</v>
      </c>
      <c r="AQ27" s="12" t="e">
        <f>VLOOKUP($B27,'Rates-Time'!$A$7:$M$10,'Rates-Time'!K$7,TRUE)</f>
        <v>#N/A</v>
      </c>
      <c r="AR27" s="12" t="e">
        <f>VLOOKUP($B27,'Rates-Time'!$A$7:$M$10,'Rates-Time'!L$7,TRUE)</f>
        <v>#N/A</v>
      </c>
      <c r="AS27" s="12">
        <f t="shared" si="10"/>
        <v>0</v>
      </c>
      <c r="AT27" s="12" t="b">
        <f t="shared" si="11"/>
        <v>0</v>
      </c>
      <c r="AU27" s="12" t="str">
        <f t="shared" si="12"/>
        <v/>
      </c>
      <c r="AW27" s="140">
        <f t="shared" si="13"/>
        <v>0</v>
      </c>
      <c r="AX27" s="140">
        <f t="shared" si="14"/>
        <v>0</v>
      </c>
      <c r="AY27" s="140">
        <f t="shared" si="15"/>
        <v>0</v>
      </c>
    </row>
    <row r="28" spans="1:51" ht="19.5" customHeight="1" x14ac:dyDescent="0.3">
      <c r="A28" s="90">
        <v>21</v>
      </c>
      <c r="B28" s="16"/>
      <c r="C28" s="21"/>
      <c r="D28" s="21"/>
      <c r="E28" s="125">
        <f t="shared" si="5"/>
        <v>0</v>
      </c>
      <c r="F28" s="16"/>
      <c r="G28" s="16"/>
      <c r="H28" s="1"/>
      <c r="I28" s="17"/>
      <c r="J28" s="17"/>
      <c r="K28" s="99">
        <f t="shared" si="0"/>
        <v>0</v>
      </c>
      <c r="L28" s="17"/>
      <c r="M28" s="123">
        <f>IFERROR(VLOOKUP(B28,'Rates-Exp'!$A$7:$L$85,'Rates-Exp'!C$7,TRUE),0)</f>
        <v>0</v>
      </c>
      <c r="N28" s="17"/>
      <c r="O28" s="71"/>
      <c r="P28" s="100">
        <f>IF(L28="Yes",0,IFERROR(IF(N28="Yes",VLOOKUP(B28,'Rates-Exp'!$A$7:$L$85,'Rates-Exp'!E$7,TRUE),VLOOKUP(B28,'Rates-Exp'!$A$7:$L$85,'Rates-Exp'!D$7,TRUE)),0))</f>
        <v>0</v>
      </c>
      <c r="Q28" s="101">
        <f t="shared" si="6"/>
        <v>0</v>
      </c>
      <c r="R28" s="18"/>
      <c r="S28" s="18"/>
      <c r="T28" s="17"/>
      <c r="U28" s="17"/>
      <c r="V28" s="17"/>
      <c r="W28" s="17"/>
      <c r="X28" s="91">
        <f>IFERROR(VLOOKUP($B28,'Rates-Exp'!$A$7:$L$85,'Rates-Exp'!F$7,TRUE),0)</f>
        <v>0</v>
      </c>
      <c r="Y28" s="91">
        <f>IFERROR(VLOOKUP($B28,'Rates-Exp'!$A$7:$L$85,'Rates-Exp'!G$7,TRUE),0)</f>
        <v>0</v>
      </c>
      <c r="Z28" s="91">
        <f>IFERROR(VLOOKUP($B28,'Rates-Exp'!$A$7:$L$85,'Rates-Exp'!H$7,TRUE),0)</f>
        <v>0</v>
      </c>
      <c r="AA28" s="102">
        <f t="shared" si="7"/>
        <v>0</v>
      </c>
      <c r="AB28" s="17"/>
      <c r="AC28" s="102">
        <f>IFERROR(IF(AB28="Yes",VLOOKUP($B28,'Rates-Exp'!$A$7:$L$85,'Rates-Exp'!L$7,TRUE),0),0)</f>
        <v>0</v>
      </c>
      <c r="AD28" s="18"/>
      <c r="AE28" s="18"/>
      <c r="AF28" s="18"/>
      <c r="AG28" s="103" t="str">
        <f>IFERROR(IF($H$3="Staff",CONCATENATE(VLOOKUP(F28,Lists!$A$1:$B$12,2,FALSE),"-",VLOOKUP(G28,Lists!$F$1:$G$14,2,FALSE)),VLOOKUP(G28,Lists!$I$1:$J$100,2,FALSE)),"")</f>
        <v/>
      </c>
      <c r="AH28" s="129">
        <f t="shared" si="8"/>
        <v>0</v>
      </c>
      <c r="AI28" s="92" t="e">
        <f>VLOOKUP($B28,'Rates-Time'!$A$7:$M$10,'Rates-Time'!C$7,TRUE)*E28</f>
        <v>#N/A</v>
      </c>
      <c r="AJ28" s="92" t="e">
        <f>VLOOKUP($B28,'Rates-Time'!$A$7:$M$10,'Rates-Time'!D$7,TRUE)</f>
        <v>#N/A</v>
      </c>
      <c r="AK28" s="92" t="e">
        <f>VLOOKUP($B28,'Rates-Time'!$A$7:$M$10,'Rates-Time'!E$7,TRUE)</f>
        <v>#N/A</v>
      </c>
      <c r="AL28" s="12">
        <f t="shared" si="9"/>
        <v>22</v>
      </c>
      <c r="AM28" s="12" t="e">
        <f>VLOOKUP($B28,'Rates-Time'!$A$7:$M$10,'Rates-Time'!G$7,TRUE)</f>
        <v>#N/A</v>
      </c>
      <c r="AN28" s="12" t="e">
        <f>VLOOKUP($B28,'Rates-Time'!$A$7:$M$10,'Rates-Time'!H$7,TRUE)</f>
        <v>#N/A</v>
      </c>
      <c r="AO28" s="12" t="e">
        <f>VLOOKUP($B28,'Rates-Time'!$A$7:$M$10,'Rates-Time'!I$7,TRUE)</f>
        <v>#N/A</v>
      </c>
      <c r="AP28" s="12" t="e">
        <f>VLOOKUP($B28,'Rates-Time'!$A$7:$M$10,'Rates-Time'!J$7,TRUE)</f>
        <v>#N/A</v>
      </c>
      <c r="AQ28" s="12" t="e">
        <f>VLOOKUP($B28,'Rates-Time'!$A$7:$M$10,'Rates-Time'!K$7,TRUE)</f>
        <v>#N/A</v>
      </c>
      <c r="AR28" s="12" t="e">
        <f>VLOOKUP($B28,'Rates-Time'!$A$7:$M$10,'Rates-Time'!L$7,TRUE)</f>
        <v>#N/A</v>
      </c>
      <c r="AS28" s="12">
        <f t="shared" si="10"/>
        <v>0</v>
      </c>
      <c r="AT28" s="12" t="b">
        <f t="shared" si="11"/>
        <v>0</v>
      </c>
      <c r="AU28" s="12" t="str">
        <f t="shared" si="12"/>
        <v/>
      </c>
      <c r="AW28" s="140">
        <f t="shared" si="13"/>
        <v>0</v>
      </c>
      <c r="AX28" s="140">
        <f t="shared" si="14"/>
        <v>0</v>
      </c>
      <c r="AY28" s="140">
        <f t="shared" si="15"/>
        <v>0</v>
      </c>
    </row>
    <row r="29" spans="1:51" ht="19.5" customHeight="1" x14ac:dyDescent="0.3">
      <c r="A29" s="90">
        <v>22</v>
      </c>
      <c r="B29" s="16"/>
      <c r="C29" s="21"/>
      <c r="D29" s="21"/>
      <c r="E29" s="125">
        <f t="shared" si="5"/>
        <v>0</v>
      </c>
      <c r="F29" s="16"/>
      <c r="G29" s="16"/>
      <c r="H29" s="1"/>
      <c r="I29" s="17"/>
      <c r="J29" s="17"/>
      <c r="K29" s="99">
        <f t="shared" si="0"/>
        <v>0</v>
      </c>
      <c r="L29" s="17"/>
      <c r="M29" s="123">
        <f>IFERROR(VLOOKUP(B29,'Rates-Exp'!$A$7:$L$85,'Rates-Exp'!C$7,TRUE),0)</f>
        <v>0</v>
      </c>
      <c r="N29" s="17"/>
      <c r="O29" s="71"/>
      <c r="P29" s="100">
        <f>IF(L29="Yes",0,IFERROR(IF(N29="Yes",VLOOKUP(B29,'Rates-Exp'!$A$7:$L$85,'Rates-Exp'!E$7,TRUE),VLOOKUP(B29,'Rates-Exp'!$A$7:$L$85,'Rates-Exp'!D$7,TRUE)),0))</f>
        <v>0</v>
      </c>
      <c r="Q29" s="101">
        <f t="shared" si="6"/>
        <v>0</v>
      </c>
      <c r="R29" s="18"/>
      <c r="S29" s="18"/>
      <c r="T29" s="17"/>
      <c r="U29" s="17"/>
      <c r="V29" s="17"/>
      <c r="W29" s="17"/>
      <c r="X29" s="91">
        <f>IFERROR(VLOOKUP($B29,'Rates-Exp'!$A$7:$L$85,'Rates-Exp'!F$7,TRUE),0)</f>
        <v>0</v>
      </c>
      <c r="Y29" s="91">
        <f>IFERROR(VLOOKUP($B29,'Rates-Exp'!$A$7:$L$85,'Rates-Exp'!G$7,TRUE),0)</f>
        <v>0</v>
      </c>
      <c r="Z29" s="91">
        <f>IFERROR(VLOOKUP($B29,'Rates-Exp'!$A$7:$L$85,'Rates-Exp'!H$7,TRUE),0)</f>
        <v>0</v>
      </c>
      <c r="AA29" s="102">
        <f t="shared" si="7"/>
        <v>0</v>
      </c>
      <c r="AB29" s="17"/>
      <c r="AC29" s="102">
        <f>IFERROR(IF(AB29="Yes",VLOOKUP($B29,'Rates-Exp'!$A$7:$L$85,'Rates-Exp'!L$7,TRUE),0),0)</f>
        <v>0</v>
      </c>
      <c r="AD29" s="18"/>
      <c r="AE29" s="18"/>
      <c r="AF29" s="18"/>
      <c r="AG29" s="103" t="str">
        <f>IFERROR(IF($H$3="Staff",CONCATENATE(VLOOKUP(F29,Lists!$A$1:$B$12,2,FALSE),"-",VLOOKUP(G29,Lists!$F$1:$G$14,2,FALSE)),VLOOKUP(G29,Lists!$I$1:$J$100,2,FALSE)),"")</f>
        <v/>
      </c>
      <c r="AH29" s="129">
        <f t="shared" si="8"/>
        <v>0</v>
      </c>
      <c r="AI29" s="92" t="e">
        <f>VLOOKUP($B29,'Rates-Time'!$A$7:$M$10,'Rates-Time'!C$7,TRUE)*E29</f>
        <v>#N/A</v>
      </c>
      <c r="AJ29" s="92" t="e">
        <f>VLOOKUP($B29,'Rates-Time'!$A$7:$M$10,'Rates-Time'!D$7,TRUE)</f>
        <v>#N/A</v>
      </c>
      <c r="AK29" s="92" t="e">
        <f>VLOOKUP($B29,'Rates-Time'!$A$7:$M$10,'Rates-Time'!E$7,TRUE)</f>
        <v>#N/A</v>
      </c>
      <c r="AL29" s="12">
        <f t="shared" si="9"/>
        <v>23</v>
      </c>
      <c r="AM29" s="12" t="e">
        <f>VLOOKUP($B29,'Rates-Time'!$A$7:$M$10,'Rates-Time'!G$7,TRUE)</f>
        <v>#N/A</v>
      </c>
      <c r="AN29" s="12" t="e">
        <f>VLOOKUP($B29,'Rates-Time'!$A$7:$M$10,'Rates-Time'!H$7,TRUE)</f>
        <v>#N/A</v>
      </c>
      <c r="AO29" s="12" t="e">
        <f>VLOOKUP($B29,'Rates-Time'!$A$7:$M$10,'Rates-Time'!I$7,TRUE)</f>
        <v>#N/A</v>
      </c>
      <c r="AP29" s="12" t="e">
        <f>VLOOKUP($B29,'Rates-Time'!$A$7:$M$10,'Rates-Time'!J$7,TRUE)</f>
        <v>#N/A</v>
      </c>
      <c r="AQ29" s="12" t="e">
        <f>VLOOKUP($B29,'Rates-Time'!$A$7:$M$10,'Rates-Time'!K$7,TRUE)</f>
        <v>#N/A</v>
      </c>
      <c r="AR29" s="12" t="e">
        <f>VLOOKUP($B29,'Rates-Time'!$A$7:$M$10,'Rates-Time'!L$7,TRUE)</f>
        <v>#N/A</v>
      </c>
      <c r="AS29" s="12">
        <f t="shared" si="10"/>
        <v>0</v>
      </c>
      <c r="AT29" s="12" t="b">
        <f t="shared" si="11"/>
        <v>0</v>
      </c>
      <c r="AU29" s="12" t="str">
        <f t="shared" si="12"/>
        <v/>
      </c>
      <c r="AW29" s="140">
        <f t="shared" si="13"/>
        <v>0</v>
      </c>
      <c r="AX29" s="140">
        <f t="shared" si="14"/>
        <v>0</v>
      </c>
      <c r="AY29" s="140">
        <f t="shared" si="15"/>
        <v>0</v>
      </c>
    </row>
    <row r="30" spans="1:51" ht="19.5" customHeight="1" x14ac:dyDescent="0.3">
      <c r="A30" s="90">
        <v>23</v>
      </c>
      <c r="B30" s="16"/>
      <c r="C30" s="21"/>
      <c r="D30" s="21"/>
      <c r="E30" s="125">
        <f t="shared" si="5"/>
        <v>0</v>
      </c>
      <c r="F30" s="16"/>
      <c r="G30" s="16"/>
      <c r="H30" s="1"/>
      <c r="I30" s="17"/>
      <c r="J30" s="17"/>
      <c r="K30" s="99">
        <f t="shared" si="0"/>
        <v>0</v>
      </c>
      <c r="L30" s="17"/>
      <c r="M30" s="123">
        <f>IFERROR(VLOOKUP(B30,'Rates-Exp'!$A$7:$L$85,'Rates-Exp'!C$7,TRUE),0)</f>
        <v>0</v>
      </c>
      <c r="N30" s="17"/>
      <c r="O30" s="71"/>
      <c r="P30" s="100">
        <f>IF(L30="Yes",0,IFERROR(IF(N30="Yes",VLOOKUP(B30,'Rates-Exp'!$A$7:$L$85,'Rates-Exp'!E$7,TRUE),VLOOKUP(B30,'Rates-Exp'!$A$7:$L$85,'Rates-Exp'!D$7,TRUE)),0))</f>
        <v>0</v>
      </c>
      <c r="Q30" s="101">
        <f t="shared" si="6"/>
        <v>0</v>
      </c>
      <c r="R30" s="18"/>
      <c r="S30" s="18"/>
      <c r="T30" s="17"/>
      <c r="U30" s="17"/>
      <c r="V30" s="17"/>
      <c r="W30" s="17"/>
      <c r="X30" s="91">
        <f>IFERROR(VLOOKUP($B30,'Rates-Exp'!$A$7:$L$85,'Rates-Exp'!F$7,TRUE),0)</f>
        <v>0</v>
      </c>
      <c r="Y30" s="91">
        <f>IFERROR(VLOOKUP($B30,'Rates-Exp'!$A$7:$L$85,'Rates-Exp'!G$7,TRUE),0)</f>
        <v>0</v>
      </c>
      <c r="Z30" s="91">
        <f>IFERROR(VLOOKUP($B30,'Rates-Exp'!$A$7:$L$85,'Rates-Exp'!H$7,TRUE),0)</f>
        <v>0</v>
      </c>
      <c r="AA30" s="102">
        <f t="shared" si="7"/>
        <v>0</v>
      </c>
      <c r="AB30" s="17"/>
      <c r="AC30" s="102">
        <f>IFERROR(IF(AB30="Yes",VLOOKUP($B30,'Rates-Exp'!$A$7:$L$85,'Rates-Exp'!L$7,TRUE),0),0)</f>
        <v>0</v>
      </c>
      <c r="AD30" s="18"/>
      <c r="AE30" s="18"/>
      <c r="AF30" s="18"/>
      <c r="AG30" s="103" t="str">
        <f>IFERROR(IF($H$3="Staff",CONCATENATE(VLOOKUP(F30,Lists!$A$1:$B$12,2,FALSE),"-",VLOOKUP(G30,Lists!$F$1:$G$14,2,FALSE)),VLOOKUP(G30,Lists!$I$1:$J$100,2,FALSE)),"")</f>
        <v/>
      </c>
      <c r="AH30" s="129">
        <f t="shared" si="8"/>
        <v>0</v>
      </c>
      <c r="AI30" s="92" t="e">
        <f>VLOOKUP($B30,'Rates-Time'!$A$7:$M$10,'Rates-Time'!C$7,TRUE)*E30</f>
        <v>#N/A</v>
      </c>
      <c r="AJ30" s="92" t="e">
        <f>VLOOKUP($B30,'Rates-Time'!$A$7:$M$10,'Rates-Time'!D$7,TRUE)</f>
        <v>#N/A</v>
      </c>
      <c r="AK30" s="92" t="e">
        <f>VLOOKUP($B30,'Rates-Time'!$A$7:$M$10,'Rates-Time'!E$7,TRUE)</f>
        <v>#N/A</v>
      </c>
      <c r="AL30" s="12">
        <f t="shared" si="9"/>
        <v>24</v>
      </c>
      <c r="AM30" s="12" t="e">
        <f>VLOOKUP($B30,'Rates-Time'!$A$7:$M$10,'Rates-Time'!G$7,TRUE)</f>
        <v>#N/A</v>
      </c>
      <c r="AN30" s="12" t="e">
        <f>VLOOKUP($B30,'Rates-Time'!$A$7:$M$10,'Rates-Time'!H$7,TRUE)</f>
        <v>#N/A</v>
      </c>
      <c r="AO30" s="12" t="e">
        <f>VLOOKUP($B30,'Rates-Time'!$A$7:$M$10,'Rates-Time'!I$7,TRUE)</f>
        <v>#N/A</v>
      </c>
      <c r="AP30" s="12" t="e">
        <f>VLOOKUP($B30,'Rates-Time'!$A$7:$M$10,'Rates-Time'!J$7,TRUE)</f>
        <v>#N/A</v>
      </c>
      <c r="AQ30" s="12" t="e">
        <f>VLOOKUP($B30,'Rates-Time'!$A$7:$M$10,'Rates-Time'!K$7,TRUE)</f>
        <v>#N/A</v>
      </c>
      <c r="AR30" s="12" t="e">
        <f>VLOOKUP($B30,'Rates-Time'!$A$7:$M$10,'Rates-Time'!L$7,TRUE)</f>
        <v>#N/A</v>
      </c>
      <c r="AS30" s="12">
        <f t="shared" si="10"/>
        <v>0</v>
      </c>
      <c r="AT30" s="12" t="b">
        <f t="shared" si="11"/>
        <v>0</v>
      </c>
      <c r="AU30" s="12" t="str">
        <f t="shared" si="12"/>
        <v/>
      </c>
      <c r="AW30" s="140">
        <f t="shared" si="13"/>
        <v>0</v>
      </c>
      <c r="AX30" s="140">
        <f t="shared" si="14"/>
        <v>0</v>
      </c>
      <c r="AY30" s="140">
        <f t="shared" si="15"/>
        <v>0</v>
      </c>
    </row>
    <row r="31" spans="1:51" ht="19.5" customHeight="1" x14ac:dyDescent="0.3">
      <c r="A31" s="90">
        <v>24</v>
      </c>
      <c r="B31" s="16"/>
      <c r="C31" s="21"/>
      <c r="D31" s="21"/>
      <c r="E31" s="125">
        <f t="shared" si="5"/>
        <v>0</v>
      </c>
      <c r="F31" s="16"/>
      <c r="G31" s="16"/>
      <c r="H31" s="1"/>
      <c r="I31" s="17"/>
      <c r="J31" s="17"/>
      <c r="K31" s="99">
        <f t="shared" si="0"/>
        <v>0</v>
      </c>
      <c r="L31" s="17"/>
      <c r="M31" s="123">
        <f>IFERROR(VLOOKUP(B31,'Rates-Exp'!$A$7:$L$85,'Rates-Exp'!C$7,TRUE),0)</f>
        <v>0</v>
      </c>
      <c r="N31" s="17"/>
      <c r="O31" s="71"/>
      <c r="P31" s="100">
        <f>IF(L31="Yes",0,IFERROR(IF(N31="Yes",VLOOKUP(B31,'Rates-Exp'!$A$7:$L$85,'Rates-Exp'!E$7,TRUE),VLOOKUP(B31,'Rates-Exp'!$A$7:$L$85,'Rates-Exp'!D$7,TRUE)),0))</f>
        <v>0</v>
      </c>
      <c r="Q31" s="101">
        <f t="shared" si="6"/>
        <v>0</v>
      </c>
      <c r="R31" s="18"/>
      <c r="S31" s="18"/>
      <c r="T31" s="17"/>
      <c r="U31" s="17"/>
      <c r="V31" s="17"/>
      <c r="W31" s="17"/>
      <c r="X31" s="91">
        <f>IFERROR(VLOOKUP($B31,'Rates-Exp'!$A$7:$L$85,'Rates-Exp'!F$7,TRUE),0)</f>
        <v>0</v>
      </c>
      <c r="Y31" s="91">
        <f>IFERROR(VLOOKUP($B31,'Rates-Exp'!$A$7:$L$85,'Rates-Exp'!G$7,TRUE),0)</f>
        <v>0</v>
      </c>
      <c r="Z31" s="91">
        <f>IFERROR(VLOOKUP($B31,'Rates-Exp'!$A$7:$L$85,'Rates-Exp'!H$7,TRUE),0)</f>
        <v>0</v>
      </c>
      <c r="AA31" s="102">
        <f t="shared" si="7"/>
        <v>0</v>
      </c>
      <c r="AB31" s="17"/>
      <c r="AC31" s="102">
        <f>IFERROR(IF(AB31="Yes",VLOOKUP($B31,'Rates-Exp'!$A$7:$L$85,'Rates-Exp'!L$7,TRUE),0),0)</f>
        <v>0</v>
      </c>
      <c r="AD31" s="18"/>
      <c r="AE31" s="18"/>
      <c r="AF31" s="18"/>
      <c r="AG31" s="103" t="str">
        <f>IFERROR(IF($H$3="Staff",CONCATENATE(VLOOKUP(F31,Lists!$A$1:$B$12,2,FALSE),"-",VLOOKUP(G31,Lists!$F$1:$G$14,2,FALSE)),VLOOKUP(G31,Lists!$I$1:$J$100,2,FALSE)),"")</f>
        <v/>
      </c>
      <c r="AH31" s="129">
        <f t="shared" si="8"/>
        <v>0</v>
      </c>
      <c r="AI31" s="92" t="e">
        <f>VLOOKUP($B31,'Rates-Time'!$A$7:$M$10,'Rates-Time'!C$7,TRUE)*E31</f>
        <v>#N/A</v>
      </c>
      <c r="AJ31" s="92" t="e">
        <f>VLOOKUP($B31,'Rates-Time'!$A$7:$M$10,'Rates-Time'!D$7,TRUE)</f>
        <v>#N/A</v>
      </c>
      <c r="AK31" s="92" t="e">
        <f>VLOOKUP($B31,'Rates-Time'!$A$7:$M$10,'Rates-Time'!E$7,TRUE)</f>
        <v>#N/A</v>
      </c>
      <c r="AL31" s="12">
        <f t="shared" si="9"/>
        <v>25</v>
      </c>
      <c r="AM31" s="12" t="e">
        <f>VLOOKUP($B31,'Rates-Time'!$A$7:$M$10,'Rates-Time'!G$7,TRUE)</f>
        <v>#N/A</v>
      </c>
      <c r="AN31" s="12" t="e">
        <f>VLOOKUP($B31,'Rates-Time'!$A$7:$M$10,'Rates-Time'!H$7,TRUE)</f>
        <v>#N/A</v>
      </c>
      <c r="AO31" s="12" t="e">
        <f>VLOOKUP($B31,'Rates-Time'!$A$7:$M$10,'Rates-Time'!I$7,TRUE)</f>
        <v>#N/A</v>
      </c>
      <c r="AP31" s="12" t="e">
        <f>VLOOKUP($B31,'Rates-Time'!$A$7:$M$10,'Rates-Time'!J$7,TRUE)</f>
        <v>#N/A</v>
      </c>
      <c r="AQ31" s="12" t="e">
        <f>VLOOKUP($B31,'Rates-Time'!$A$7:$M$10,'Rates-Time'!K$7,TRUE)</f>
        <v>#N/A</v>
      </c>
      <c r="AR31" s="12" t="e">
        <f>VLOOKUP($B31,'Rates-Time'!$A$7:$M$10,'Rates-Time'!L$7,TRUE)</f>
        <v>#N/A</v>
      </c>
      <c r="AS31" s="12">
        <f t="shared" si="10"/>
        <v>0</v>
      </c>
      <c r="AT31" s="12" t="b">
        <f t="shared" si="11"/>
        <v>0</v>
      </c>
      <c r="AU31" s="12" t="str">
        <f t="shared" si="12"/>
        <v/>
      </c>
      <c r="AW31" s="140">
        <f t="shared" si="13"/>
        <v>0</v>
      </c>
      <c r="AX31" s="140">
        <f t="shared" si="14"/>
        <v>0</v>
      </c>
      <c r="AY31" s="140">
        <f t="shared" si="15"/>
        <v>0</v>
      </c>
    </row>
    <row r="32" spans="1:51" ht="19.5" customHeight="1" x14ac:dyDescent="0.3">
      <c r="A32" s="90">
        <v>25</v>
      </c>
      <c r="B32" s="16"/>
      <c r="C32" s="21"/>
      <c r="D32" s="21"/>
      <c r="E32" s="125">
        <f t="shared" si="5"/>
        <v>0</v>
      </c>
      <c r="F32" s="16"/>
      <c r="G32" s="16"/>
      <c r="H32" s="1"/>
      <c r="I32" s="17"/>
      <c r="J32" s="17"/>
      <c r="K32" s="99">
        <f t="shared" si="0"/>
        <v>0</v>
      </c>
      <c r="L32" s="17"/>
      <c r="M32" s="123">
        <f>IFERROR(VLOOKUP(B32,'Rates-Exp'!$A$7:$L$85,'Rates-Exp'!C$7,TRUE),0)</f>
        <v>0</v>
      </c>
      <c r="N32" s="17"/>
      <c r="O32" s="71"/>
      <c r="P32" s="100">
        <f>IF(L32="Yes",0,IFERROR(IF(N32="Yes",VLOOKUP(B32,'Rates-Exp'!$A$7:$L$85,'Rates-Exp'!E$7,TRUE),VLOOKUP(B32,'Rates-Exp'!$A$7:$L$85,'Rates-Exp'!D$7,TRUE)),0))</f>
        <v>0</v>
      </c>
      <c r="Q32" s="101">
        <f t="shared" si="6"/>
        <v>0</v>
      </c>
      <c r="R32" s="18"/>
      <c r="S32" s="18"/>
      <c r="T32" s="17"/>
      <c r="U32" s="17"/>
      <c r="V32" s="17"/>
      <c r="W32" s="17"/>
      <c r="X32" s="91">
        <f>IFERROR(VLOOKUP($B32,'Rates-Exp'!$A$7:$L$85,'Rates-Exp'!F$7,TRUE),0)</f>
        <v>0</v>
      </c>
      <c r="Y32" s="91">
        <f>IFERROR(VLOOKUP($B32,'Rates-Exp'!$A$7:$L$85,'Rates-Exp'!G$7,TRUE),0)</f>
        <v>0</v>
      </c>
      <c r="Z32" s="91">
        <f>IFERROR(VLOOKUP($B32,'Rates-Exp'!$A$7:$L$85,'Rates-Exp'!H$7,TRUE),0)</f>
        <v>0</v>
      </c>
      <c r="AA32" s="102">
        <f t="shared" si="7"/>
        <v>0</v>
      </c>
      <c r="AB32" s="17"/>
      <c r="AC32" s="102">
        <f>IFERROR(IF(AB32="Yes",VLOOKUP($B32,'Rates-Exp'!$A$7:$L$85,'Rates-Exp'!L$7,TRUE),0),0)</f>
        <v>0</v>
      </c>
      <c r="AD32" s="18"/>
      <c r="AE32" s="18"/>
      <c r="AF32" s="18"/>
      <c r="AG32" s="103" t="str">
        <f>IFERROR(IF($H$3="Staff",CONCATENATE(VLOOKUP(F32,Lists!$A$1:$B$12,2,FALSE),"-",VLOOKUP(G32,Lists!$F$1:$G$14,2,FALSE)),VLOOKUP(G32,Lists!$I$1:$J$100,2,FALSE)),"")</f>
        <v/>
      </c>
      <c r="AH32" s="129">
        <f t="shared" si="8"/>
        <v>0</v>
      </c>
      <c r="AI32" s="92" t="e">
        <f>VLOOKUP($B32,'Rates-Time'!$A$7:$M$10,'Rates-Time'!C$7,TRUE)*E32</f>
        <v>#N/A</v>
      </c>
      <c r="AJ32" s="92" t="e">
        <f>VLOOKUP($B32,'Rates-Time'!$A$7:$M$10,'Rates-Time'!D$7,TRUE)</f>
        <v>#N/A</v>
      </c>
      <c r="AK32" s="92" t="e">
        <f>VLOOKUP($B32,'Rates-Time'!$A$7:$M$10,'Rates-Time'!E$7,TRUE)</f>
        <v>#N/A</v>
      </c>
      <c r="AL32" s="12">
        <f t="shared" si="9"/>
        <v>26</v>
      </c>
      <c r="AM32" s="12" t="e">
        <f>VLOOKUP($B32,'Rates-Time'!$A$7:$M$10,'Rates-Time'!G$7,TRUE)</f>
        <v>#N/A</v>
      </c>
      <c r="AN32" s="12" t="e">
        <f>VLOOKUP($B32,'Rates-Time'!$A$7:$M$10,'Rates-Time'!H$7,TRUE)</f>
        <v>#N/A</v>
      </c>
      <c r="AO32" s="12" t="e">
        <f>VLOOKUP($B32,'Rates-Time'!$A$7:$M$10,'Rates-Time'!I$7,TRUE)</f>
        <v>#N/A</v>
      </c>
      <c r="AP32" s="12" t="e">
        <f>VLOOKUP($B32,'Rates-Time'!$A$7:$M$10,'Rates-Time'!J$7,TRUE)</f>
        <v>#N/A</v>
      </c>
      <c r="AQ32" s="12" t="e">
        <f>VLOOKUP($B32,'Rates-Time'!$A$7:$M$10,'Rates-Time'!K$7,TRUE)</f>
        <v>#N/A</v>
      </c>
      <c r="AR32" s="12" t="e">
        <f>VLOOKUP($B32,'Rates-Time'!$A$7:$M$10,'Rates-Time'!L$7,TRUE)</f>
        <v>#N/A</v>
      </c>
      <c r="AS32" s="12">
        <f t="shared" si="10"/>
        <v>0</v>
      </c>
      <c r="AT32" s="12" t="b">
        <f t="shared" si="11"/>
        <v>0</v>
      </c>
      <c r="AU32" s="12" t="str">
        <f t="shared" si="12"/>
        <v/>
      </c>
      <c r="AW32" s="140">
        <f t="shared" si="13"/>
        <v>0</v>
      </c>
      <c r="AX32" s="140">
        <f t="shared" si="14"/>
        <v>0</v>
      </c>
      <c r="AY32" s="140">
        <f t="shared" si="15"/>
        <v>0</v>
      </c>
    </row>
    <row r="33" spans="1:51" ht="19.5" customHeight="1" x14ac:dyDescent="0.3">
      <c r="A33" s="90">
        <v>26</v>
      </c>
      <c r="B33" s="16"/>
      <c r="C33" s="21"/>
      <c r="D33" s="21"/>
      <c r="E33" s="125">
        <f t="shared" si="5"/>
        <v>0</v>
      </c>
      <c r="F33" s="16"/>
      <c r="G33" s="16"/>
      <c r="H33" s="1"/>
      <c r="I33" s="17"/>
      <c r="J33" s="17"/>
      <c r="K33" s="99">
        <f t="shared" si="0"/>
        <v>0</v>
      </c>
      <c r="L33" s="17"/>
      <c r="M33" s="123">
        <f>IFERROR(VLOOKUP(B33,'Rates-Exp'!$A$7:$L$85,'Rates-Exp'!C$7,TRUE),0)</f>
        <v>0</v>
      </c>
      <c r="N33" s="17"/>
      <c r="O33" s="71"/>
      <c r="P33" s="100">
        <f>IF(L33="Yes",0,IFERROR(IF(N33="Yes",VLOOKUP(B33,'Rates-Exp'!$A$7:$L$85,'Rates-Exp'!E$7,TRUE),VLOOKUP(B33,'Rates-Exp'!$A$7:$L$85,'Rates-Exp'!D$7,TRUE)),0))</f>
        <v>0</v>
      </c>
      <c r="Q33" s="101">
        <f t="shared" si="6"/>
        <v>0</v>
      </c>
      <c r="R33" s="18"/>
      <c r="S33" s="18"/>
      <c r="T33" s="17"/>
      <c r="U33" s="17"/>
      <c r="V33" s="17"/>
      <c r="W33" s="17"/>
      <c r="X33" s="91">
        <f>IFERROR(VLOOKUP($B33,'Rates-Exp'!$A$7:$L$85,'Rates-Exp'!F$7,TRUE),0)</f>
        <v>0</v>
      </c>
      <c r="Y33" s="91">
        <f>IFERROR(VLOOKUP($B33,'Rates-Exp'!$A$7:$L$85,'Rates-Exp'!G$7,TRUE),0)</f>
        <v>0</v>
      </c>
      <c r="Z33" s="91">
        <f>IFERROR(VLOOKUP($B33,'Rates-Exp'!$A$7:$L$85,'Rates-Exp'!H$7,TRUE),0)</f>
        <v>0</v>
      </c>
      <c r="AA33" s="102">
        <f t="shared" si="7"/>
        <v>0</v>
      </c>
      <c r="AB33" s="17"/>
      <c r="AC33" s="102">
        <f>IFERROR(IF(AB33="Yes",VLOOKUP($B33,'Rates-Exp'!$A$7:$L$85,'Rates-Exp'!L$7,TRUE),0),0)</f>
        <v>0</v>
      </c>
      <c r="AD33" s="18"/>
      <c r="AE33" s="18"/>
      <c r="AF33" s="18"/>
      <c r="AG33" s="103" t="str">
        <f>IFERROR(IF($H$3="Staff",CONCATENATE(VLOOKUP(F33,Lists!$A$1:$B$12,2,FALSE),"-",VLOOKUP(G33,Lists!$F$1:$G$14,2,FALSE)),VLOOKUP(G33,Lists!$I$1:$J$100,2,FALSE)),"")</f>
        <v/>
      </c>
      <c r="AH33" s="129">
        <f t="shared" si="8"/>
        <v>0</v>
      </c>
      <c r="AI33" s="92" t="e">
        <f>VLOOKUP($B33,'Rates-Time'!$A$7:$M$10,'Rates-Time'!C$7,TRUE)*E33</f>
        <v>#N/A</v>
      </c>
      <c r="AJ33" s="92" t="e">
        <f>VLOOKUP($B33,'Rates-Time'!$A$7:$M$10,'Rates-Time'!D$7,TRUE)</f>
        <v>#N/A</v>
      </c>
      <c r="AK33" s="92" t="e">
        <f>VLOOKUP($B33,'Rates-Time'!$A$7:$M$10,'Rates-Time'!E$7,TRUE)</f>
        <v>#N/A</v>
      </c>
      <c r="AL33" s="12">
        <f t="shared" si="9"/>
        <v>27</v>
      </c>
      <c r="AM33" s="12" t="e">
        <f>VLOOKUP($B33,'Rates-Time'!$A$7:$M$10,'Rates-Time'!G$7,TRUE)</f>
        <v>#N/A</v>
      </c>
      <c r="AN33" s="12" t="e">
        <f>VLOOKUP($B33,'Rates-Time'!$A$7:$M$10,'Rates-Time'!H$7,TRUE)</f>
        <v>#N/A</v>
      </c>
      <c r="AO33" s="12" t="e">
        <f>VLOOKUP($B33,'Rates-Time'!$A$7:$M$10,'Rates-Time'!I$7,TRUE)</f>
        <v>#N/A</v>
      </c>
      <c r="AP33" s="12" t="e">
        <f>VLOOKUP($B33,'Rates-Time'!$A$7:$M$10,'Rates-Time'!J$7,TRUE)</f>
        <v>#N/A</v>
      </c>
      <c r="AQ33" s="12" t="e">
        <f>VLOOKUP($B33,'Rates-Time'!$A$7:$M$10,'Rates-Time'!K$7,TRUE)</f>
        <v>#N/A</v>
      </c>
      <c r="AR33" s="12" t="e">
        <f>VLOOKUP($B33,'Rates-Time'!$A$7:$M$10,'Rates-Time'!L$7,TRUE)</f>
        <v>#N/A</v>
      </c>
      <c r="AS33" s="12">
        <f t="shared" si="10"/>
        <v>0</v>
      </c>
      <c r="AT33" s="12" t="b">
        <f t="shared" si="11"/>
        <v>0</v>
      </c>
      <c r="AU33" s="12" t="str">
        <f t="shared" si="12"/>
        <v/>
      </c>
      <c r="AW33" s="140">
        <f t="shared" si="13"/>
        <v>0</v>
      </c>
      <c r="AX33" s="140">
        <f t="shared" si="14"/>
        <v>0</v>
      </c>
      <c r="AY33" s="140">
        <f t="shared" si="15"/>
        <v>0</v>
      </c>
    </row>
    <row r="34" spans="1:51" ht="19.5" customHeight="1" x14ac:dyDescent="0.3">
      <c r="A34" s="90">
        <v>27</v>
      </c>
      <c r="B34" s="16"/>
      <c r="C34" s="21"/>
      <c r="D34" s="21"/>
      <c r="E34" s="125">
        <f t="shared" si="5"/>
        <v>0</v>
      </c>
      <c r="F34" s="16"/>
      <c r="G34" s="16"/>
      <c r="H34" s="1"/>
      <c r="I34" s="17"/>
      <c r="J34" s="17"/>
      <c r="K34" s="99">
        <f t="shared" si="0"/>
        <v>0</v>
      </c>
      <c r="L34" s="17"/>
      <c r="M34" s="123">
        <f>IFERROR(VLOOKUP(B34,'Rates-Exp'!$A$7:$L$85,'Rates-Exp'!C$7,TRUE),0)</f>
        <v>0</v>
      </c>
      <c r="N34" s="17"/>
      <c r="O34" s="71"/>
      <c r="P34" s="100">
        <f>IF(L34="Yes",0,IFERROR(IF(N34="Yes",VLOOKUP(B34,'Rates-Exp'!$A$7:$L$85,'Rates-Exp'!E$7,TRUE),VLOOKUP(B34,'Rates-Exp'!$A$7:$L$85,'Rates-Exp'!D$7,TRUE)),0))</f>
        <v>0</v>
      </c>
      <c r="Q34" s="101">
        <f t="shared" si="6"/>
        <v>0</v>
      </c>
      <c r="R34" s="18"/>
      <c r="S34" s="18"/>
      <c r="T34" s="17"/>
      <c r="U34" s="17"/>
      <c r="V34" s="17"/>
      <c r="W34" s="17"/>
      <c r="X34" s="91">
        <f>IFERROR(VLOOKUP($B34,'Rates-Exp'!$A$7:$L$85,'Rates-Exp'!F$7,TRUE),0)</f>
        <v>0</v>
      </c>
      <c r="Y34" s="91">
        <f>IFERROR(VLOOKUP($B34,'Rates-Exp'!$A$7:$L$85,'Rates-Exp'!G$7,TRUE),0)</f>
        <v>0</v>
      </c>
      <c r="Z34" s="91">
        <f>IFERROR(VLOOKUP($B34,'Rates-Exp'!$A$7:$L$85,'Rates-Exp'!H$7,TRUE),0)</f>
        <v>0</v>
      </c>
      <c r="AA34" s="102">
        <f t="shared" si="7"/>
        <v>0</v>
      </c>
      <c r="AB34" s="17"/>
      <c r="AC34" s="102">
        <f>IFERROR(IF(AB34="Yes",VLOOKUP($B34,'Rates-Exp'!$A$7:$L$85,'Rates-Exp'!L$7,TRUE),0),0)</f>
        <v>0</v>
      </c>
      <c r="AD34" s="18"/>
      <c r="AE34" s="18"/>
      <c r="AF34" s="18"/>
      <c r="AG34" s="103" t="str">
        <f>IFERROR(IF($H$3="Staff",CONCATENATE(VLOOKUP(F34,Lists!$A$1:$B$12,2,FALSE),"-",VLOOKUP(G34,Lists!$F$1:$G$14,2,FALSE)),VLOOKUP(G34,Lists!$I$1:$J$100,2,FALSE)),"")</f>
        <v/>
      </c>
      <c r="AH34" s="129">
        <f t="shared" si="8"/>
        <v>0</v>
      </c>
      <c r="AI34" s="92" t="e">
        <f>VLOOKUP($B34,'Rates-Time'!$A$7:$M$10,'Rates-Time'!C$7,TRUE)*E34</f>
        <v>#N/A</v>
      </c>
      <c r="AJ34" s="92" t="e">
        <f>VLOOKUP($B34,'Rates-Time'!$A$7:$M$10,'Rates-Time'!D$7,TRUE)</f>
        <v>#N/A</v>
      </c>
      <c r="AK34" s="92" t="e">
        <f>VLOOKUP($B34,'Rates-Time'!$A$7:$M$10,'Rates-Time'!E$7,TRUE)</f>
        <v>#N/A</v>
      </c>
      <c r="AL34" s="12">
        <f t="shared" si="9"/>
        <v>28</v>
      </c>
      <c r="AM34" s="12" t="e">
        <f>VLOOKUP($B34,'Rates-Time'!$A$7:$M$10,'Rates-Time'!G$7,TRUE)</f>
        <v>#N/A</v>
      </c>
      <c r="AN34" s="12" t="e">
        <f>VLOOKUP($B34,'Rates-Time'!$A$7:$M$10,'Rates-Time'!H$7,TRUE)</f>
        <v>#N/A</v>
      </c>
      <c r="AO34" s="12" t="e">
        <f>VLOOKUP($B34,'Rates-Time'!$A$7:$M$10,'Rates-Time'!I$7,TRUE)</f>
        <v>#N/A</v>
      </c>
      <c r="AP34" s="12" t="e">
        <f>VLOOKUP($B34,'Rates-Time'!$A$7:$M$10,'Rates-Time'!J$7,TRUE)</f>
        <v>#N/A</v>
      </c>
      <c r="AQ34" s="12" t="e">
        <f>VLOOKUP($B34,'Rates-Time'!$A$7:$M$10,'Rates-Time'!K$7,TRUE)</f>
        <v>#N/A</v>
      </c>
      <c r="AR34" s="12" t="e">
        <f>VLOOKUP($B34,'Rates-Time'!$A$7:$M$10,'Rates-Time'!L$7,TRUE)</f>
        <v>#N/A</v>
      </c>
      <c r="AS34" s="12">
        <f t="shared" si="10"/>
        <v>0</v>
      </c>
      <c r="AT34" s="12" t="b">
        <f t="shared" si="11"/>
        <v>0</v>
      </c>
      <c r="AU34" s="12" t="str">
        <f t="shared" si="12"/>
        <v/>
      </c>
      <c r="AW34" s="140">
        <f t="shared" si="13"/>
        <v>0</v>
      </c>
      <c r="AX34" s="140">
        <f t="shared" si="14"/>
        <v>0</v>
      </c>
      <c r="AY34" s="140">
        <f t="shared" si="15"/>
        <v>0</v>
      </c>
    </row>
    <row r="35" spans="1:51" ht="19.5" customHeight="1" x14ac:dyDescent="0.3">
      <c r="A35" s="90">
        <v>28</v>
      </c>
      <c r="B35" s="16"/>
      <c r="C35" s="21"/>
      <c r="D35" s="21"/>
      <c r="E35" s="125">
        <f t="shared" si="5"/>
        <v>0</v>
      </c>
      <c r="F35" s="16"/>
      <c r="G35" s="16"/>
      <c r="H35" s="1"/>
      <c r="I35" s="17"/>
      <c r="J35" s="17"/>
      <c r="K35" s="99">
        <f t="shared" si="0"/>
        <v>0</v>
      </c>
      <c r="L35" s="17"/>
      <c r="M35" s="123">
        <f>IFERROR(VLOOKUP(B35,'Rates-Exp'!$A$7:$L$85,'Rates-Exp'!C$7,TRUE),0)</f>
        <v>0</v>
      </c>
      <c r="N35" s="17"/>
      <c r="O35" s="71"/>
      <c r="P35" s="100">
        <f>IF(L35="Yes",0,IFERROR(IF(N35="Yes",VLOOKUP(B35,'Rates-Exp'!$A$7:$L$85,'Rates-Exp'!E$7,TRUE),VLOOKUP(B35,'Rates-Exp'!$A$7:$L$85,'Rates-Exp'!D$7,TRUE)),0))</f>
        <v>0</v>
      </c>
      <c r="Q35" s="101">
        <f t="shared" si="6"/>
        <v>0</v>
      </c>
      <c r="R35" s="18"/>
      <c r="S35" s="18"/>
      <c r="T35" s="17"/>
      <c r="U35" s="17"/>
      <c r="V35" s="17"/>
      <c r="W35" s="17"/>
      <c r="X35" s="91">
        <f>IFERROR(VLOOKUP($B35,'Rates-Exp'!$A$7:$L$85,'Rates-Exp'!F$7,TRUE),0)</f>
        <v>0</v>
      </c>
      <c r="Y35" s="91">
        <f>IFERROR(VLOOKUP($B35,'Rates-Exp'!$A$7:$L$85,'Rates-Exp'!G$7,TRUE),0)</f>
        <v>0</v>
      </c>
      <c r="Z35" s="91">
        <f>IFERROR(VLOOKUP($B35,'Rates-Exp'!$A$7:$L$85,'Rates-Exp'!H$7,TRUE),0)</f>
        <v>0</v>
      </c>
      <c r="AA35" s="102">
        <f t="shared" si="7"/>
        <v>0</v>
      </c>
      <c r="AB35" s="17"/>
      <c r="AC35" s="102">
        <f>IFERROR(IF(AB35="Yes",VLOOKUP($B35,'Rates-Exp'!$A$7:$L$85,'Rates-Exp'!L$7,TRUE),0),0)</f>
        <v>0</v>
      </c>
      <c r="AD35" s="18"/>
      <c r="AE35" s="18"/>
      <c r="AF35" s="18"/>
      <c r="AG35" s="103" t="str">
        <f>IFERROR(IF($H$3="Staff",CONCATENATE(VLOOKUP(F35,Lists!$A$1:$B$12,2,FALSE),"-",VLOOKUP(G35,Lists!$F$1:$G$14,2,FALSE)),VLOOKUP(G35,Lists!$I$1:$J$100,2,FALSE)),"")</f>
        <v/>
      </c>
      <c r="AH35" s="129">
        <f t="shared" si="8"/>
        <v>0</v>
      </c>
      <c r="AI35" s="92" t="e">
        <f>VLOOKUP($B35,'Rates-Time'!$A$7:$M$10,'Rates-Time'!C$7,TRUE)*E35</f>
        <v>#N/A</v>
      </c>
      <c r="AJ35" s="92" t="e">
        <f>VLOOKUP($B35,'Rates-Time'!$A$7:$M$10,'Rates-Time'!D$7,TRUE)</f>
        <v>#N/A</v>
      </c>
      <c r="AK35" s="92" t="e">
        <f>VLOOKUP($B35,'Rates-Time'!$A$7:$M$10,'Rates-Time'!E$7,TRUE)</f>
        <v>#N/A</v>
      </c>
      <c r="AL35" s="12">
        <f t="shared" si="9"/>
        <v>29</v>
      </c>
      <c r="AM35" s="12" t="e">
        <f>VLOOKUP($B35,'Rates-Time'!$A$7:$M$10,'Rates-Time'!G$7,TRUE)</f>
        <v>#N/A</v>
      </c>
      <c r="AN35" s="12" t="e">
        <f>VLOOKUP($B35,'Rates-Time'!$A$7:$M$10,'Rates-Time'!H$7,TRUE)</f>
        <v>#N/A</v>
      </c>
      <c r="AO35" s="12" t="e">
        <f>VLOOKUP($B35,'Rates-Time'!$A$7:$M$10,'Rates-Time'!I$7,TRUE)</f>
        <v>#N/A</v>
      </c>
      <c r="AP35" s="12" t="e">
        <f>VLOOKUP($B35,'Rates-Time'!$A$7:$M$10,'Rates-Time'!J$7,TRUE)</f>
        <v>#N/A</v>
      </c>
      <c r="AQ35" s="12" t="e">
        <f>VLOOKUP($B35,'Rates-Time'!$A$7:$M$10,'Rates-Time'!K$7,TRUE)</f>
        <v>#N/A</v>
      </c>
      <c r="AR35" s="12" t="e">
        <f>VLOOKUP($B35,'Rates-Time'!$A$7:$M$10,'Rates-Time'!L$7,TRUE)</f>
        <v>#N/A</v>
      </c>
      <c r="AS35" s="12">
        <f t="shared" si="10"/>
        <v>0</v>
      </c>
      <c r="AT35" s="12" t="b">
        <f t="shared" si="11"/>
        <v>0</v>
      </c>
      <c r="AU35" s="12" t="str">
        <f t="shared" si="12"/>
        <v/>
      </c>
      <c r="AW35" s="140">
        <f t="shared" si="13"/>
        <v>0</v>
      </c>
      <c r="AX35" s="140">
        <f t="shared" si="14"/>
        <v>0</v>
      </c>
      <c r="AY35" s="140">
        <f t="shared" si="15"/>
        <v>0</v>
      </c>
    </row>
    <row r="36" spans="1:51" ht="19.5" customHeight="1" x14ac:dyDescent="0.3">
      <c r="A36" s="90">
        <v>29</v>
      </c>
      <c r="B36" s="16"/>
      <c r="C36" s="21"/>
      <c r="D36" s="21"/>
      <c r="E36" s="125">
        <f t="shared" si="5"/>
        <v>0</v>
      </c>
      <c r="F36" s="16"/>
      <c r="G36" s="16"/>
      <c r="H36" s="1"/>
      <c r="I36" s="17"/>
      <c r="J36" s="17"/>
      <c r="K36" s="99">
        <f t="shared" si="0"/>
        <v>0</v>
      </c>
      <c r="L36" s="17"/>
      <c r="M36" s="123">
        <f>IFERROR(VLOOKUP(B36,'Rates-Exp'!$A$7:$L$85,'Rates-Exp'!C$7,TRUE),0)</f>
        <v>0</v>
      </c>
      <c r="N36" s="17"/>
      <c r="O36" s="71"/>
      <c r="P36" s="100">
        <f>IF(L36="Yes",0,IFERROR(IF(N36="Yes",VLOOKUP(B36,'Rates-Exp'!$A$7:$L$85,'Rates-Exp'!E$7,TRUE),VLOOKUP(B36,'Rates-Exp'!$A$7:$L$85,'Rates-Exp'!D$7,TRUE)),0))</f>
        <v>0</v>
      </c>
      <c r="Q36" s="101">
        <f t="shared" si="6"/>
        <v>0</v>
      </c>
      <c r="R36" s="18"/>
      <c r="S36" s="18"/>
      <c r="T36" s="17"/>
      <c r="U36" s="17"/>
      <c r="V36" s="17"/>
      <c r="W36" s="17"/>
      <c r="X36" s="91">
        <f>IFERROR(VLOOKUP($B36,'Rates-Exp'!$A$7:$L$85,'Rates-Exp'!F$7,TRUE),0)</f>
        <v>0</v>
      </c>
      <c r="Y36" s="91">
        <f>IFERROR(VLOOKUP($B36,'Rates-Exp'!$A$7:$L$85,'Rates-Exp'!G$7,TRUE),0)</f>
        <v>0</v>
      </c>
      <c r="Z36" s="91">
        <f>IFERROR(VLOOKUP($B36,'Rates-Exp'!$A$7:$L$85,'Rates-Exp'!H$7,TRUE),0)</f>
        <v>0</v>
      </c>
      <c r="AA36" s="102">
        <f t="shared" si="7"/>
        <v>0</v>
      </c>
      <c r="AB36" s="17"/>
      <c r="AC36" s="102">
        <f>IFERROR(IF(AB36="Yes",VLOOKUP($B36,'Rates-Exp'!$A$7:$L$85,'Rates-Exp'!L$7,TRUE),0),0)</f>
        <v>0</v>
      </c>
      <c r="AD36" s="18"/>
      <c r="AE36" s="18"/>
      <c r="AF36" s="18"/>
      <c r="AG36" s="103" t="str">
        <f>IFERROR(IF($H$3="Staff",CONCATENATE(VLOOKUP(F36,Lists!$A$1:$B$12,2,FALSE),"-",VLOOKUP(G36,Lists!$F$1:$G$14,2,FALSE)),VLOOKUP(G36,Lists!$I$1:$J$100,2,FALSE)),"")</f>
        <v/>
      </c>
      <c r="AH36" s="129">
        <f t="shared" si="8"/>
        <v>0</v>
      </c>
      <c r="AI36" s="92" t="e">
        <f>VLOOKUP($B36,'Rates-Time'!$A$7:$M$10,'Rates-Time'!C$7,TRUE)*E36</f>
        <v>#N/A</v>
      </c>
      <c r="AJ36" s="92" t="e">
        <f>VLOOKUP($B36,'Rates-Time'!$A$7:$M$10,'Rates-Time'!D$7,TRUE)</f>
        <v>#N/A</v>
      </c>
      <c r="AK36" s="92" t="e">
        <f>VLOOKUP($B36,'Rates-Time'!$A$7:$M$10,'Rates-Time'!E$7,TRUE)</f>
        <v>#N/A</v>
      </c>
      <c r="AL36" s="12">
        <f t="shared" si="9"/>
        <v>30</v>
      </c>
      <c r="AM36" s="12" t="e">
        <f>VLOOKUP($B36,'Rates-Time'!$A$7:$M$10,'Rates-Time'!G$7,TRUE)</f>
        <v>#N/A</v>
      </c>
      <c r="AN36" s="12" t="e">
        <f>VLOOKUP($B36,'Rates-Time'!$A$7:$M$10,'Rates-Time'!H$7,TRUE)</f>
        <v>#N/A</v>
      </c>
      <c r="AO36" s="12" t="e">
        <f>VLOOKUP($B36,'Rates-Time'!$A$7:$M$10,'Rates-Time'!I$7,TRUE)</f>
        <v>#N/A</v>
      </c>
      <c r="AP36" s="12" t="e">
        <f>VLOOKUP($B36,'Rates-Time'!$A$7:$M$10,'Rates-Time'!J$7,TRUE)</f>
        <v>#N/A</v>
      </c>
      <c r="AQ36" s="12" t="e">
        <f>VLOOKUP($B36,'Rates-Time'!$A$7:$M$10,'Rates-Time'!K$7,TRUE)</f>
        <v>#N/A</v>
      </c>
      <c r="AR36" s="12" t="e">
        <f>VLOOKUP($B36,'Rates-Time'!$A$7:$M$10,'Rates-Time'!L$7,TRUE)</f>
        <v>#N/A</v>
      </c>
      <c r="AS36" s="12">
        <f t="shared" si="10"/>
        <v>0</v>
      </c>
      <c r="AT36" s="12" t="b">
        <f t="shared" si="11"/>
        <v>0</v>
      </c>
      <c r="AU36" s="12" t="str">
        <f t="shared" si="12"/>
        <v/>
      </c>
      <c r="AW36" s="140">
        <f t="shared" si="13"/>
        <v>0</v>
      </c>
      <c r="AX36" s="140">
        <f t="shared" si="14"/>
        <v>0</v>
      </c>
      <c r="AY36" s="140">
        <f t="shared" si="15"/>
        <v>0</v>
      </c>
    </row>
    <row r="37" spans="1:51" ht="19.5" customHeight="1" x14ac:dyDescent="0.3">
      <c r="A37" s="90">
        <v>30</v>
      </c>
      <c r="B37" s="16"/>
      <c r="C37" s="21"/>
      <c r="D37" s="21"/>
      <c r="E37" s="125">
        <f t="shared" si="5"/>
        <v>0</v>
      </c>
      <c r="F37" s="16"/>
      <c r="G37" s="16"/>
      <c r="H37" s="1"/>
      <c r="I37" s="17"/>
      <c r="J37" s="17"/>
      <c r="K37" s="99">
        <f t="shared" si="0"/>
        <v>0</v>
      </c>
      <c r="L37" s="17"/>
      <c r="M37" s="123">
        <f>IFERROR(VLOOKUP(B37,'Rates-Exp'!$A$7:$L$85,'Rates-Exp'!C$7,TRUE),0)</f>
        <v>0</v>
      </c>
      <c r="N37" s="17"/>
      <c r="O37" s="71"/>
      <c r="P37" s="100">
        <f>IF(L37="Yes",0,IFERROR(IF(N37="Yes",VLOOKUP(B37,'Rates-Exp'!$A$7:$L$85,'Rates-Exp'!E$7,TRUE),VLOOKUP(B37,'Rates-Exp'!$A$7:$L$85,'Rates-Exp'!D$7,TRUE)),0))</f>
        <v>0</v>
      </c>
      <c r="Q37" s="101">
        <f t="shared" si="6"/>
        <v>0</v>
      </c>
      <c r="R37" s="18"/>
      <c r="S37" s="18"/>
      <c r="T37" s="17"/>
      <c r="U37" s="17"/>
      <c r="V37" s="17"/>
      <c r="W37" s="17"/>
      <c r="X37" s="91">
        <f>IFERROR(VLOOKUP($B37,'Rates-Exp'!$A$7:$L$85,'Rates-Exp'!F$7,TRUE),0)</f>
        <v>0</v>
      </c>
      <c r="Y37" s="91">
        <f>IFERROR(VLOOKUP($B37,'Rates-Exp'!$A$7:$L$85,'Rates-Exp'!G$7,TRUE),0)</f>
        <v>0</v>
      </c>
      <c r="Z37" s="91">
        <f>IFERROR(VLOOKUP($B37,'Rates-Exp'!$A$7:$L$85,'Rates-Exp'!H$7,TRUE),0)</f>
        <v>0</v>
      </c>
      <c r="AA37" s="102">
        <f t="shared" si="7"/>
        <v>0</v>
      </c>
      <c r="AB37" s="17"/>
      <c r="AC37" s="102">
        <f>IFERROR(IF(AB37="Yes",VLOOKUP($B37,'Rates-Exp'!$A$7:$L$85,'Rates-Exp'!L$7,TRUE),0),0)</f>
        <v>0</v>
      </c>
      <c r="AD37" s="18"/>
      <c r="AE37" s="18"/>
      <c r="AF37" s="18"/>
      <c r="AG37" s="103" t="str">
        <f>IFERROR(IF($H$3="Staff",CONCATENATE(VLOOKUP(F37,Lists!$A$1:$B$12,2,FALSE),"-",VLOOKUP(G37,Lists!$F$1:$G$14,2,FALSE)),VLOOKUP(G37,Lists!$I$1:$J$100,2,FALSE)),"")</f>
        <v/>
      </c>
      <c r="AH37" s="129">
        <f t="shared" si="8"/>
        <v>0</v>
      </c>
      <c r="AI37" s="92" t="e">
        <f>VLOOKUP($B37,'Rates-Time'!$A$7:$M$10,'Rates-Time'!C$7,TRUE)*E37</f>
        <v>#N/A</v>
      </c>
      <c r="AJ37" s="92" t="e">
        <f>VLOOKUP($B37,'Rates-Time'!$A$7:$M$10,'Rates-Time'!D$7,TRUE)</f>
        <v>#N/A</v>
      </c>
      <c r="AK37" s="92" t="e">
        <f>VLOOKUP($B37,'Rates-Time'!$A$7:$M$10,'Rates-Time'!E$7,TRUE)</f>
        <v>#N/A</v>
      </c>
      <c r="AL37" s="12">
        <f t="shared" si="9"/>
        <v>31</v>
      </c>
      <c r="AM37" s="12" t="e">
        <f>VLOOKUP($B37,'Rates-Time'!$A$7:$M$10,'Rates-Time'!G$7,TRUE)</f>
        <v>#N/A</v>
      </c>
      <c r="AN37" s="12" t="e">
        <f>VLOOKUP($B37,'Rates-Time'!$A$7:$M$10,'Rates-Time'!H$7,TRUE)</f>
        <v>#N/A</v>
      </c>
      <c r="AO37" s="12" t="e">
        <f>VLOOKUP($B37,'Rates-Time'!$A$7:$M$10,'Rates-Time'!I$7,TRUE)</f>
        <v>#N/A</v>
      </c>
      <c r="AP37" s="12" t="e">
        <f>VLOOKUP($B37,'Rates-Time'!$A$7:$M$10,'Rates-Time'!J$7,TRUE)</f>
        <v>#N/A</v>
      </c>
      <c r="AQ37" s="12" t="e">
        <f>VLOOKUP($B37,'Rates-Time'!$A$7:$M$10,'Rates-Time'!K$7,TRUE)</f>
        <v>#N/A</v>
      </c>
      <c r="AR37" s="12" t="e">
        <f>VLOOKUP($B37,'Rates-Time'!$A$7:$M$10,'Rates-Time'!L$7,TRUE)</f>
        <v>#N/A</v>
      </c>
      <c r="AS37" s="12">
        <f t="shared" si="10"/>
        <v>0</v>
      </c>
      <c r="AT37" s="12" t="b">
        <f t="shared" si="11"/>
        <v>0</v>
      </c>
      <c r="AU37" s="12" t="str">
        <f t="shared" si="12"/>
        <v/>
      </c>
      <c r="AW37" s="140">
        <f t="shared" si="13"/>
        <v>0</v>
      </c>
      <c r="AX37" s="140">
        <f t="shared" si="14"/>
        <v>0</v>
      </c>
      <c r="AY37" s="140">
        <f t="shared" si="15"/>
        <v>0</v>
      </c>
    </row>
    <row r="38" spans="1:51" ht="19.5" customHeight="1" x14ac:dyDescent="0.3">
      <c r="A38" s="93" t="s">
        <v>8</v>
      </c>
      <c r="B38" s="94"/>
      <c r="C38" s="94"/>
      <c r="D38" s="94"/>
      <c r="E38" s="94"/>
      <c r="F38" s="94"/>
      <c r="G38" s="94"/>
      <c r="H38" s="95"/>
      <c r="I38" s="95"/>
      <c r="J38" s="95"/>
      <c r="K38" s="9">
        <f>SUM(K8:K37)</f>
        <v>0</v>
      </c>
      <c r="L38" s="13"/>
      <c r="M38" s="19"/>
      <c r="N38" s="19"/>
      <c r="O38" s="72"/>
      <c r="P38" s="19"/>
      <c r="Q38" s="10">
        <f>SUM(Q8:Q37)</f>
        <v>0</v>
      </c>
      <c r="R38" s="9">
        <f>SUM(R8:R37)</f>
        <v>0</v>
      </c>
      <c r="S38" s="9">
        <f>SUM(S8:S37)</f>
        <v>0</v>
      </c>
      <c r="T38" s="15"/>
      <c r="U38" s="174"/>
      <c r="V38" s="174"/>
      <c r="W38" s="174"/>
      <c r="X38" s="174"/>
      <c r="Y38" s="174"/>
      <c r="Z38" s="174"/>
      <c r="AA38" s="10">
        <f>SUM(AA8:AA37)</f>
        <v>0</v>
      </c>
      <c r="AB38" s="15"/>
      <c r="AC38" s="10">
        <f>SUM(AC8:AC37)</f>
        <v>0</v>
      </c>
      <c r="AD38" s="9">
        <f>SUM(AD8:AD37)</f>
        <v>0</v>
      </c>
      <c r="AE38" s="9">
        <f>SUM(AE8:AE37)</f>
        <v>0</v>
      </c>
      <c r="AF38" s="9">
        <f>SUM(AF8:AF37)</f>
        <v>0</v>
      </c>
      <c r="AG38" s="11"/>
      <c r="AH38" s="131">
        <f>SUM(AH8:AH37)</f>
        <v>0</v>
      </c>
      <c r="AW38" s="141">
        <f>SUM(AW8:AW37)</f>
        <v>0</v>
      </c>
      <c r="AX38" s="141">
        <f t="shared" ref="AX38:AY38" si="16">SUM(AX8:AX37)</f>
        <v>0</v>
      </c>
      <c r="AY38" s="141">
        <f t="shared" si="16"/>
        <v>0</v>
      </c>
    </row>
    <row r="39" spans="1:51" ht="19.5" customHeight="1" thickBot="1" x14ac:dyDescent="0.35">
      <c r="A39" s="96" t="s">
        <v>108</v>
      </c>
      <c r="B39" s="97"/>
      <c r="C39" s="97"/>
      <c r="D39" s="97"/>
      <c r="E39" s="97"/>
      <c r="F39" s="97"/>
      <c r="G39" s="97"/>
      <c r="H39" s="97"/>
      <c r="I39" s="97"/>
      <c r="J39" s="97"/>
      <c r="K39" s="9">
        <f>Form2!K58</f>
        <v>0</v>
      </c>
      <c r="L39" s="13"/>
      <c r="M39" s="19"/>
      <c r="N39" s="19"/>
      <c r="O39" s="72"/>
      <c r="P39" s="19"/>
      <c r="Q39" s="10">
        <f>Form2!Q58</f>
        <v>0</v>
      </c>
      <c r="R39" s="9">
        <f>Form2!R58</f>
        <v>0</v>
      </c>
      <c r="S39" s="9">
        <f>Form2!S58</f>
        <v>0</v>
      </c>
      <c r="T39" s="15"/>
      <c r="U39" s="174"/>
      <c r="V39" s="174"/>
      <c r="W39" s="174"/>
      <c r="X39" s="174"/>
      <c r="Y39" s="174"/>
      <c r="Z39" s="174"/>
      <c r="AA39" s="10">
        <f>Form2!AA58</f>
        <v>0</v>
      </c>
      <c r="AB39" s="15"/>
      <c r="AC39" s="10">
        <f>Form2!AC58</f>
        <v>0</v>
      </c>
      <c r="AD39" s="9">
        <f>Form2!AD58</f>
        <v>0</v>
      </c>
      <c r="AE39" s="9">
        <f>Form2!AE58</f>
        <v>0</v>
      </c>
      <c r="AF39" s="9">
        <f>Form2!AF58</f>
        <v>0</v>
      </c>
      <c r="AH39" s="129">
        <f>Form2!AH58</f>
        <v>0</v>
      </c>
      <c r="AT39" s="12" t="s">
        <v>297</v>
      </c>
      <c r="AU39" s="12">
        <f>Form2!AU60</f>
        <v>0</v>
      </c>
      <c r="AW39" s="141">
        <f>Form2!AW58</f>
        <v>0</v>
      </c>
      <c r="AX39" s="141">
        <f>Form2!AX58</f>
        <v>0</v>
      </c>
      <c r="AY39" s="141">
        <f>Form2!AY58</f>
        <v>0</v>
      </c>
    </row>
    <row r="40" spans="1:51" ht="19.5" customHeight="1" thickBot="1" x14ac:dyDescent="0.35">
      <c r="A40" s="93" t="s">
        <v>6</v>
      </c>
      <c r="B40" s="98"/>
      <c r="C40" s="98"/>
      <c r="D40" s="98"/>
      <c r="E40" s="98"/>
      <c r="F40" s="98"/>
      <c r="G40" s="98"/>
      <c r="H40" s="98"/>
      <c r="I40" s="98"/>
      <c r="J40" s="98"/>
      <c r="K40" s="9">
        <f>SUM(K38:K39)</f>
        <v>0</v>
      </c>
      <c r="L40" s="13"/>
      <c r="M40" s="19"/>
      <c r="N40" s="19"/>
      <c r="O40" s="72"/>
      <c r="P40" s="19"/>
      <c r="Q40" s="10">
        <f>SUM(Q38:Q39)</f>
        <v>0</v>
      </c>
      <c r="R40" s="9">
        <f>SUM(R38:R39)</f>
        <v>0</v>
      </c>
      <c r="S40" s="9">
        <f>SUM(S38:S39)</f>
        <v>0</v>
      </c>
      <c r="T40" s="15"/>
      <c r="U40" s="174"/>
      <c r="V40" s="174"/>
      <c r="W40" s="174"/>
      <c r="X40" s="174"/>
      <c r="Y40" s="174"/>
      <c r="Z40" s="174"/>
      <c r="AA40" s="10">
        <f>SUM(AA38:AA39)</f>
        <v>0</v>
      </c>
      <c r="AB40" s="15"/>
      <c r="AC40" s="10">
        <f>SUM(AC38:AC39)</f>
        <v>0</v>
      </c>
      <c r="AD40" s="9">
        <f>SUM(AD38:AD39)</f>
        <v>0</v>
      </c>
      <c r="AE40" s="9">
        <f>SUM(AE38:AE39)</f>
        <v>0</v>
      </c>
      <c r="AF40" s="9">
        <f>SUM(AF38:AF39)</f>
        <v>0</v>
      </c>
      <c r="AG40" s="70">
        <f>SUM(K40:AF40)</f>
        <v>0</v>
      </c>
      <c r="AH40" s="132" t="str">
        <f>IF(SUM(AH38:AH39)=AG40,"OK","SSBA TO CHECK")</f>
        <v>OK</v>
      </c>
      <c r="AT40" s="12" t="s">
        <v>298</v>
      </c>
      <c r="AU40" s="12">
        <f>Form2!AU61</f>
        <v>0</v>
      </c>
      <c r="AW40" s="141">
        <f>SUM(AW38:AW39)</f>
        <v>0</v>
      </c>
      <c r="AX40" s="141">
        <f t="shared" ref="AX40:AY40" si="17">SUM(AX38:AX39)</f>
        <v>0</v>
      </c>
      <c r="AY40" s="141">
        <f t="shared" si="17"/>
        <v>0</v>
      </c>
    </row>
    <row r="42" spans="1:51" x14ac:dyDescent="0.3">
      <c r="B42" s="3" t="s">
        <v>104</v>
      </c>
      <c r="AG42" s="135" t="s">
        <v>297</v>
      </c>
      <c r="AH42" s="138">
        <f>SUMIF($AU$7:$AU$38,"60-6",$AH$7:$AH$38)+AU39</f>
        <v>0</v>
      </c>
    </row>
    <row r="43" spans="1:51" x14ac:dyDescent="0.3">
      <c r="B43" s="3" t="s">
        <v>105</v>
      </c>
      <c r="AG43" s="136" t="s">
        <v>298</v>
      </c>
      <c r="AH43" s="137">
        <f>SUMIF($AU$7:$AU$38,"70-7",$AH$7:$AH$38)+AU40</f>
        <v>0</v>
      </c>
    </row>
    <row r="44" spans="1:51" x14ac:dyDescent="0.3">
      <c r="B44" s="175"/>
      <c r="C44" s="176"/>
      <c r="D44" s="176"/>
      <c r="E44" s="176"/>
      <c r="F44" s="176"/>
      <c r="G44" s="176"/>
      <c r="H44" s="177"/>
    </row>
    <row r="45" spans="1:51" x14ac:dyDescent="0.3">
      <c r="B45" s="178"/>
      <c r="C45" s="179"/>
      <c r="D45" s="179"/>
      <c r="E45" s="179"/>
      <c r="F45" s="179"/>
      <c r="G45" s="179"/>
      <c r="H45" s="180"/>
      <c r="AB45" s="28" t="s">
        <v>267</v>
      </c>
      <c r="AC45" s="28"/>
      <c r="AD45" s="12"/>
      <c r="AE45" s="28" t="s">
        <v>113</v>
      </c>
      <c r="AF45" s="28"/>
      <c r="AG45" s="12"/>
    </row>
    <row r="46" spans="1:51" x14ac:dyDescent="0.3">
      <c r="B46" s="181"/>
      <c r="C46" s="182"/>
      <c r="D46" s="182"/>
      <c r="E46" s="182"/>
      <c r="F46" s="182"/>
      <c r="G46" s="182"/>
      <c r="H46" s="183"/>
      <c r="I46" s="2"/>
      <c r="J46" s="2"/>
      <c r="AB46" s="29" t="s">
        <v>272</v>
      </c>
      <c r="AC46" s="29"/>
      <c r="AD46" s="73">
        <f>K40</f>
        <v>0</v>
      </c>
      <c r="AE46" s="29" t="s">
        <v>1</v>
      </c>
      <c r="AF46" s="29"/>
      <c r="AG46" s="73">
        <f>AW40</f>
        <v>0</v>
      </c>
    </row>
    <row r="47" spans="1:51" x14ac:dyDescent="0.3">
      <c r="B47" s="3" t="s">
        <v>7</v>
      </c>
      <c r="AB47" s="29" t="s">
        <v>268</v>
      </c>
      <c r="AC47" s="29"/>
      <c r="AD47" s="73">
        <f>AA40</f>
        <v>0</v>
      </c>
      <c r="AE47" s="104" t="s">
        <v>115</v>
      </c>
      <c r="AF47" s="104"/>
      <c r="AG47" s="73">
        <f>AX40</f>
        <v>0</v>
      </c>
    </row>
    <row r="48" spans="1:51" x14ac:dyDescent="0.3">
      <c r="AB48" s="29" t="s">
        <v>269</v>
      </c>
      <c r="AC48" s="29"/>
      <c r="AD48" s="73">
        <f>Q40+R40+S40</f>
        <v>0</v>
      </c>
      <c r="AE48" s="104" t="s">
        <v>165</v>
      </c>
      <c r="AF48" s="29"/>
      <c r="AG48" s="73">
        <f>AY40</f>
        <v>0</v>
      </c>
    </row>
    <row r="49" spans="2:33" x14ac:dyDescent="0.3">
      <c r="B49" s="3" t="s">
        <v>12</v>
      </c>
      <c r="F49" s="3" t="s">
        <v>106</v>
      </c>
      <c r="AB49" s="29" t="s">
        <v>270</v>
      </c>
      <c r="AC49" s="29"/>
      <c r="AD49" s="73">
        <f>AC40+AD40</f>
        <v>0</v>
      </c>
      <c r="AE49" s="29" t="s">
        <v>111</v>
      </c>
      <c r="AF49" s="29"/>
      <c r="AG49" s="105">
        <f>SUM(AG46:AG48)</f>
        <v>0</v>
      </c>
    </row>
    <row r="50" spans="2:33" x14ac:dyDescent="0.3">
      <c r="AB50" s="29" t="s">
        <v>271</v>
      </c>
      <c r="AC50" s="29"/>
      <c r="AD50" s="73">
        <f>AE40+AF40</f>
        <v>0</v>
      </c>
      <c r="AE50" s="29" t="s">
        <v>112</v>
      </c>
      <c r="AF50" s="29"/>
      <c r="AG50" s="12"/>
    </row>
    <row r="51" spans="2:33" x14ac:dyDescent="0.3">
      <c r="B51" s="161"/>
      <c r="C51" s="162"/>
      <c r="D51" s="162"/>
      <c r="E51" s="163"/>
      <c r="G51" s="161"/>
      <c r="H51" s="163"/>
      <c r="I51" s="2"/>
      <c r="J51" s="2"/>
      <c r="AB51" s="29"/>
      <c r="AC51" s="29"/>
      <c r="AD51" s="73"/>
      <c r="AE51" s="29"/>
      <c r="AF51" s="29"/>
      <c r="AG51" s="12"/>
    </row>
    <row r="52" spans="2:33" ht="15" thickBot="1" x14ac:dyDescent="0.35">
      <c r="B52" s="164"/>
      <c r="C52" s="165"/>
      <c r="D52" s="165"/>
      <c r="E52" s="166"/>
      <c r="G52" s="164"/>
      <c r="H52" s="166"/>
      <c r="I52" s="2"/>
      <c r="J52" s="2"/>
      <c r="AB52" s="29" t="s">
        <v>6</v>
      </c>
      <c r="AC52" s="29"/>
      <c r="AD52" s="127">
        <f>SUM(AD46:AD51)</f>
        <v>0</v>
      </c>
      <c r="AE52" s="29" t="s">
        <v>114</v>
      </c>
      <c r="AF52" s="29"/>
      <c r="AG52" s="30"/>
    </row>
    <row r="53" spans="2:33" x14ac:dyDescent="0.3">
      <c r="B53" s="3" t="s">
        <v>266</v>
      </c>
      <c r="G53" s="3" t="s">
        <v>265</v>
      </c>
      <c r="AD53" s="128" t="str">
        <f>IF(AD52=AG40,"OK","Contact SSBA Finance")</f>
        <v>OK</v>
      </c>
    </row>
  </sheetData>
  <sheetProtection algorithmName="SHA-512" hashValue="SSE5FGzY3lqaLG5yR32a/haLVUcKjRvDjqbBurZN7S1LlDpg9JoDOdq1rSSSw/2xSonrvk0vTjcWTwByMwJEaA==" saltValue="HAUXLyfdbE3+SpuMAW/8fw==" spinCount="100000" sheet="1" objects="1" scenarios="1" formatCells="0"/>
  <mergeCells count="15">
    <mergeCell ref="B51:E52"/>
    <mergeCell ref="G51:H52"/>
    <mergeCell ref="E2:F4"/>
    <mergeCell ref="AE6:AF6"/>
    <mergeCell ref="AB6:AD6"/>
    <mergeCell ref="T6:AA6"/>
    <mergeCell ref="U39:W39"/>
    <mergeCell ref="U40:W40"/>
    <mergeCell ref="U38:W38"/>
    <mergeCell ref="X38:Z38"/>
    <mergeCell ref="X39:Z39"/>
    <mergeCell ref="X40:Z40"/>
    <mergeCell ref="B44:H46"/>
    <mergeCell ref="L6:Q6"/>
    <mergeCell ref="R6:S6"/>
  </mergeCells>
  <dataValidations count="5">
    <dataValidation type="list" allowBlank="1" showInputMessage="1" showErrorMessage="1" sqref="T8:W37 AB8:AB37 I8:J37 L8:L37 N8:N37" xr:uid="{F87F8186-CB10-47AF-B313-3540C3A14E90}">
      <formula1>"Yes, No"</formula1>
    </dataValidation>
    <dataValidation type="list" allowBlank="1" showInputMessage="1" showErrorMessage="1" sqref="C8:D37" xr:uid="{E17709D3-050F-4041-81CE-13F0F32F0297}">
      <formula1>TIME</formula1>
    </dataValidation>
    <dataValidation type="list" allowBlank="1" showInputMessage="1" showErrorMessage="1" sqref="H3" xr:uid="{9AA03E70-BE25-4DF3-8AB8-B99A990BF0F4}">
      <formula1>$AJ$1:$AJ$5</formula1>
    </dataValidation>
    <dataValidation type="list" allowBlank="1" showInputMessage="1" showErrorMessage="1" sqref="F8:F37" xr:uid="{77DFF179-47F9-45AD-A09D-6BDE018712AB}">
      <formula1>INDIRECT($F$7)</formula1>
    </dataValidation>
    <dataValidation type="list" allowBlank="1" showInputMessage="1" showErrorMessage="1" sqref="G8:G37" xr:uid="{1955580A-E647-4467-8948-C4429FB7FE63}">
      <formula1>INDIRECT($G$7)</formula1>
    </dataValidation>
  </dataValidations>
  <printOptions horizontalCentered="1" verticalCentered="1"/>
  <pageMargins left="0.25" right="0.25" top="0.5" bottom="0.5" header="0.3" footer="0.3"/>
  <pageSetup scale="47" orientation="landscape" r:id="rId1"/>
  <ignoredErrors>
    <ignoredError sqref="AH42:AH43" twoDigitTextYear="1"/>
  </ignoredErrors>
  <drawing r:id="rId2"/>
  <legacyDrawing r:id="rId3"/>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Check date. If prior to July 1, 2023, please use the old form." xr:uid="{72EF2A39-6A61-43AB-B0C7-39A97DD869BC}">
          <x14:formula1>
            <xm:f>'Rates-Time'!$A$9</xm:f>
          </x14:formula1>
          <xm:sqref>B8:B37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89493-A989-4656-A235-CF80463791CA}">
  <sheetPr>
    <pageSetUpPr fitToPage="1"/>
  </sheetPr>
  <dimension ref="A1:AY61"/>
  <sheetViews>
    <sheetView zoomScale="80" zoomScaleNormal="80" workbookViewId="0">
      <pane xSplit="8" ySplit="7" topLeftCell="I8" activePane="bottomRight" state="frozen"/>
      <selection pane="topRight" activeCell="I1" sqref="I1"/>
      <selection pane="bottomLeft" activeCell="A8" sqref="A8"/>
      <selection pane="bottomRight" activeCell="B8" sqref="B8"/>
    </sheetView>
  </sheetViews>
  <sheetFormatPr defaultColWidth="9.109375" defaultRowHeight="14.4" x14ac:dyDescent="0.3"/>
  <cols>
    <col min="1" max="1" width="3.5546875" style="2" customWidth="1"/>
    <col min="2" max="2" width="13.44140625" style="3" customWidth="1"/>
    <col min="3" max="3" width="10.109375" style="3" customWidth="1"/>
    <col min="4" max="4" width="9.6640625" style="3" customWidth="1"/>
    <col min="5" max="5" width="8.5546875" style="3" customWidth="1"/>
    <col min="6" max="6" width="15" style="3" bestFit="1" customWidth="1"/>
    <col min="7" max="7" width="18.6640625" style="3" customWidth="1"/>
    <col min="8" max="8" width="37.109375" style="3" customWidth="1"/>
    <col min="9" max="10" width="5.6640625" style="3" customWidth="1"/>
    <col min="11" max="11" width="12.109375" style="5" customWidth="1"/>
    <col min="12" max="12" width="7.88671875" style="3" customWidth="1"/>
    <col min="13" max="13" width="5" style="3" hidden="1" customWidth="1"/>
    <col min="14" max="14" width="7.88671875" style="3" customWidth="1"/>
    <col min="15" max="15" width="9.5546875" style="2" bestFit="1" customWidth="1"/>
    <col min="16" max="16" width="6.109375" style="3" customWidth="1"/>
    <col min="17" max="17" width="10.5546875" style="3" bestFit="1" customWidth="1"/>
    <col min="18" max="19" width="10.109375" style="5" customWidth="1"/>
    <col min="20" max="20" width="5.21875" style="3" customWidth="1"/>
    <col min="21" max="23" width="5.6640625" style="3" customWidth="1"/>
    <col min="24" max="26" width="6.33203125" style="74" hidden="1" customWidth="1"/>
    <col min="27" max="27" width="10.109375" style="7" customWidth="1"/>
    <col min="28" max="28" width="7.44140625" style="5" bestFit="1" customWidth="1"/>
    <col min="29" max="29" width="9.109375" style="7" customWidth="1"/>
    <col min="30" max="30" width="11.44140625" style="5" bestFit="1" customWidth="1"/>
    <col min="31" max="31" width="11" style="5" customWidth="1"/>
    <col min="32" max="32" width="13.88671875" style="5" customWidth="1"/>
    <col min="33" max="33" width="11.5546875" style="3" customWidth="1"/>
    <col min="34" max="34" width="10" style="3" customWidth="1"/>
    <col min="35" max="47" width="9.109375" style="12" hidden="1" customWidth="1"/>
    <col min="48" max="48" width="1.44140625" style="3" hidden="1" customWidth="1"/>
    <col min="49" max="51" width="9.109375" style="12" hidden="1" customWidth="1"/>
    <col min="52" max="16384" width="9.109375" style="3"/>
  </cols>
  <sheetData>
    <row r="1" spans="1:51" x14ac:dyDescent="0.3">
      <c r="A1" s="2" t="s">
        <v>14</v>
      </c>
      <c r="X1" s="3"/>
      <c r="Y1" s="3"/>
      <c r="Z1" s="3"/>
      <c r="AA1" s="3"/>
      <c r="AG1" s="6" t="str">
        <f>Form1!AG1</f>
        <v>Version:  July 1, 2025</v>
      </c>
    </row>
    <row r="2" spans="1:51" x14ac:dyDescent="0.3">
      <c r="C2" s="4"/>
      <c r="E2" s="167" t="s">
        <v>15</v>
      </c>
      <c r="F2" s="167"/>
      <c r="G2" s="6" t="s">
        <v>17</v>
      </c>
      <c r="H2" s="124">
        <f>Form1!H2</f>
        <v>0</v>
      </c>
      <c r="I2" s="122"/>
      <c r="J2" s="122"/>
      <c r="K2" s="5" t="s">
        <v>314</v>
      </c>
      <c r="M2" s="6"/>
      <c r="P2" s="6"/>
      <c r="Q2" s="6"/>
      <c r="T2" s="6"/>
      <c r="U2" s="6"/>
      <c r="V2" s="6"/>
      <c r="W2" s="6"/>
      <c r="X2" s="6"/>
      <c r="Y2" s="6"/>
      <c r="Z2" s="6"/>
      <c r="AA2" s="6"/>
      <c r="AB2" s="6"/>
      <c r="AC2" s="6"/>
      <c r="AD2" s="6"/>
      <c r="AE2" s="6"/>
    </row>
    <row r="3" spans="1:51" x14ac:dyDescent="0.3">
      <c r="E3" s="167"/>
      <c r="F3" s="167"/>
      <c r="G3" s="6" t="s">
        <v>18</v>
      </c>
      <c r="H3" s="124">
        <f>Form1!H3</f>
        <v>0</v>
      </c>
      <c r="I3" s="122"/>
      <c r="J3" s="122"/>
      <c r="K3" s="5" t="str">
        <f>Form1!$K$3</f>
        <v>&lt;----- Please select Type</v>
      </c>
      <c r="M3" s="6"/>
      <c r="P3" s="6"/>
      <c r="Q3" s="6"/>
      <c r="T3" s="6"/>
      <c r="U3" s="6"/>
      <c r="V3" s="6"/>
      <c r="W3" s="6"/>
      <c r="X3" s="6"/>
      <c r="Y3" s="6"/>
      <c r="Z3" s="6"/>
      <c r="AA3" s="6"/>
      <c r="AB3" s="6"/>
      <c r="AC3" s="6"/>
      <c r="AD3" s="6"/>
      <c r="AE3" s="6"/>
      <c r="AG3" s="184"/>
    </row>
    <row r="4" spans="1:51" ht="14.4" customHeight="1" x14ac:dyDescent="0.3">
      <c r="E4" s="167"/>
      <c r="F4" s="167"/>
      <c r="G4" s="6" t="s">
        <v>19</v>
      </c>
      <c r="H4" s="126">
        <f>Form1!H4</f>
        <v>0</v>
      </c>
      <c r="I4" s="122"/>
      <c r="J4" s="122"/>
      <c r="X4" s="3"/>
      <c r="Y4" s="3"/>
      <c r="Z4" s="3"/>
      <c r="AA4" s="3"/>
      <c r="AB4" s="3"/>
      <c r="AC4" s="3"/>
      <c r="AD4" s="3"/>
      <c r="AE4" s="3"/>
      <c r="AG4" s="184"/>
    </row>
    <row r="5" spans="1:51" ht="14.4" customHeight="1" x14ac:dyDescent="0.3">
      <c r="H5" s="4"/>
      <c r="I5" s="4"/>
      <c r="J5" s="4"/>
      <c r="X5" s="3"/>
      <c r="Y5" s="3"/>
      <c r="Z5" s="3"/>
      <c r="AA5" s="3"/>
      <c r="AB5" s="3"/>
      <c r="AC5" s="3"/>
      <c r="AD5" s="3"/>
      <c r="AE5" s="3"/>
    </row>
    <row r="6" spans="1:51" x14ac:dyDescent="0.3">
      <c r="A6" s="78"/>
      <c r="B6" s="79"/>
      <c r="C6" s="79"/>
      <c r="D6" s="79"/>
      <c r="E6" s="79"/>
      <c r="F6" s="79"/>
      <c r="G6" s="79"/>
      <c r="H6" s="79"/>
      <c r="I6" s="79"/>
      <c r="J6" s="79"/>
      <c r="K6" s="14"/>
      <c r="L6" s="170" t="s">
        <v>156</v>
      </c>
      <c r="M6" s="171"/>
      <c r="N6" s="171"/>
      <c r="O6" s="171"/>
      <c r="P6" s="171"/>
      <c r="Q6" s="172"/>
      <c r="R6" s="168" t="s">
        <v>363</v>
      </c>
      <c r="S6" s="169"/>
      <c r="T6" s="173" t="s">
        <v>5</v>
      </c>
      <c r="U6" s="173"/>
      <c r="V6" s="173"/>
      <c r="W6" s="173"/>
      <c r="X6" s="173"/>
      <c r="Y6" s="173"/>
      <c r="Z6" s="173"/>
      <c r="AA6" s="173"/>
      <c r="AB6" s="170" t="s">
        <v>28</v>
      </c>
      <c r="AC6" s="171"/>
      <c r="AD6" s="172"/>
      <c r="AE6" s="168" t="s">
        <v>154</v>
      </c>
      <c r="AF6" s="169"/>
      <c r="AG6" s="80"/>
      <c r="AH6" s="80"/>
      <c r="AI6" s="12" t="s">
        <v>99</v>
      </c>
      <c r="AM6" s="12" t="str">
        <f>Lists!D2</f>
        <v>Meeting/Event</v>
      </c>
      <c r="AW6" s="12" t="s">
        <v>315</v>
      </c>
    </row>
    <row r="7" spans="1:51" ht="54.75" customHeight="1" x14ac:dyDescent="0.3">
      <c r="A7" s="81" t="s">
        <v>9</v>
      </c>
      <c r="B7" s="82" t="s">
        <v>16</v>
      </c>
      <c r="C7" s="82" t="s">
        <v>109</v>
      </c>
      <c r="D7" s="82" t="s">
        <v>110</v>
      </c>
      <c r="E7" s="82" t="s">
        <v>29</v>
      </c>
      <c r="F7" s="82" t="str">
        <f>IF(H3="Staff",Lists!$A$1,Lists!$D$1)</f>
        <v>Activity</v>
      </c>
      <c r="G7" s="82" t="str">
        <f>IF(H3="Staff",Lists!$F$1,Lists!$I$1)</f>
        <v>Purpose</v>
      </c>
      <c r="H7" s="83" t="s">
        <v>0</v>
      </c>
      <c r="I7" s="133" t="s">
        <v>296</v>
      </c>
      <c r="J7" s="83" t="s">
        <v>259</v>
      </c>
      <c r="K7" s="20" t="s">
        <v>31</v>
      </c>
      <c r="L7" s="84" t="s">
        <v>160</v>
      </c>
      <c r="M7" s="85" t="s">
        <v>22</v>
      </c>
      <c r="N7" s="84" t="s">
        <v>321</v>
      </c>
      <c r="O7" s="86" t="s">
        <v>161</v>
      </c>
      <c r="P7" s="85" t="s">
        <v>101</v>
      </c>
      <c r="Q7" s="87" t="s">
        <v>157</v>
      </c>
      <c r="R7" s="68" t="s">
        <v>115</v>
      </c>
      <c r="S7" s="20" t="s">
        <v>364</v>
      </c>
      <c r="T7" s="81" t="s">
        <v>25</v>
      </c>
      <c r="U7" s="81" t="s">
        <v>2</v>
      </c>
      <c r="V7" s="81" t="s">
        <v>3</v>
      </c>
      <c r="W7" s="81" t="s">
        <v>4</v>
      </c>
      <c r="X7" s="88" t="s">
        <v>2</v>
      </c>
      <c r="Y7" s="88" t="s">
        <v>3</v>
      </c>
      <c r="Z7" s="88" t="s">
        <v>4</v>
      </c>
      <c r="AA7" s="8" t="s">
        <v>5</v>
      </c>
      <c r="AB7" s="20" t="s">
        <v>102</v>
      </c>
      <c r="AC7" s="69" t="s">
        <v>22</v>
      </c>
      <c r="AD7" s="20" t="s">
        <v>103</v>
      </c>
      <c r="AE7" s="68" t="s">
        <v>155</v>
      </c>
      <c r="AF7" s="20" t="s">
        <v>103</v>
      </c>
      <c r="AG7" s="89" t="s">
        <v>10</v>
      </c>
      <c r="AH7" s="89" t="s">
        <v>282</v>
      </c>
      <c r="AI7" s="12" t="str">
        <f>Lists!D3</f>
        <v>Travel - Ground</v>
      </c>
      <c r="AJ7" s="12" t="str">
        <f>Lists!D4</f>
        <v>Travel - Air (in SK)</v>
      </c>
      <c r="AK7" s="12" t="str">
        <f>Lists!D5</f>
        <v>Travel - Air (OOP)</v>
      </c>
      <c r="AL7" s="12">
        <f>ROW()-1</f>
        <v>6</v>
      </c>
      <c r="AM7" s="12">
        <f>'Rates-Time'!G5</f>
        <v>0</v>
      </c>
      <c r="AN7" s="12">
        <f>'Rates-Time'!H5</f>
        <v>0.01</v>
      </c>
      <c r="AO7" s="12">
        <f>'Rates-Time'!I5</f>
        <v>1.01</v>
      </c>
      <c r="AP7" s="12">
        <f>'Rates-Time'!J5</f>
        <v>4.01</v>
      </c>
      <c r="AQ7" s="12">
        <f>'Rates-Time'!K5</f>
        <v>8.01</v>
      </c>
      <c r="AR7" s="12">
        <f>'Rates-Time'!L5</f>
        <v>12.01</v>
      </c>
      <c r="AS7" s="12" t="s">
        <v>164</v>
      </c>
      <c r="AT7" s="12" t="s">
        <v>260</v>
      </c>
      <c r="AU7" s="12" t="s">
        <v>299</v>
      </c>
      <c r="AW7" s="12" t="s">
        <v>1</v>
      </c>
      <c r="AX7" s="12" t="s">
        <v>115</v>
      </c>
      <c r="AY7" s="12" t="s">
        <v>165</v>
      </c>
    </row>
    <row r="8" spans="1:51" ht="19.5" customHeight="1" x14ac:dyDescent="0.3">
      <c r="A8" s="90">
        <v>31</v>
      </c>
      <c r="B8" s="16"/>
      <c r="C8" s="21"/>
      <c r="D8" s="21"/>
      <c r="E8" s="125">
        <f>IF(D8&lt;C8,"END TIME CANNOT BE BEFORE START TIME",MROUND(IF(D8=0,0,IF(((D8-C8)*24)&lt;1,1,(D8-C8)*24)),0.5))</f>
        <v>0</v>
      </c>
      <c r="F8" s="16"/>
      <c r="G8" s="16"/>
      <c r="H8" s="1"/>
      <c r="I8" s="17"/>
      <c r="J8" s="17"/>
      <c r="K8" s="99">
        <f>IF($K$3="Not Eligible",0,SUMIF($AI$7:$AK$7,$F8,$AI8:$AK8)+SUM(AS8:AT8))</f>
        <v>0</v>
      </c>
      <c r="L8" s="17"/>
      <c r="M8" s="123">
        <f>IFERROR(VLOOKUP(B8,'Rates-Exp'!$A$7:$L$85,'Rates-Exp'!C$7,TRUE),0)</f>
        <v>0</v>
      </c>
      <c r="N8" s="17"/>
      <c r="O8" s="71"/>
      <c r="P8" s="100">
        <f>IF(L8="Yes",0,IFERROR(IF(N8="Yes",VLOOKUP(B8,'Rates-Exp'!$A$7:$L$85,'Rates-Exp'!E$7,TRUE),VLOOKUP(B8,'Rates-Exp'!$A$7:$L$85,'Rates-Exp'!D$7,TRUE)),0))</f>
        <v>0</v>
      </c>
      <c r="Q8" s="101">
        <f>ROUND(IF(L8="Yes",M8,O8*P8),2)</f>
        <v>0</v>
      </c>
      <c r="R8" s="18"/>
      <c r="S8" s="18"/>
      <c r="T8" s="17"/>
      <c r="U8" s="17"/>
      <c r="V8" s="17"/>
      <c r="W8" s="17"/>
      <c r="X8" s="91">
        <f>IFERROR(VLOOKUP($B8,'Rates-Exp'!$A$7:$L$85,'Rates-Exp'!F$7,TRUE),0)</f>
        <v>0</v>
      </c>
      <c r="Y8" s="91">
        <f>IFERROR(VLOOKUP($B8,'Rates-Exp'!$A$7:$L$85,'Rates-Exp'!G$7,TRUE),0)</f>
        <v>0</v>
      </c>
      <c r="Z8" s="91">
        <f>IFERROR(VLOOKUP($B8,'Rates-Exp'!$A$7:$L$85,'Rates-Exp'!H$7,TRUE),0)</f>
        <v>0</v>
      </c>
      <c r="AA8" s="102">
        <f>IF(T8="Yes",SUMIF(U8:W8,"Yes",X8:Z8)*1.5,SUMIF(U8:W8,"Yes",X8:Z8))</f>
        <v>0</v>
      </c>
      <c r="AB8" s="17"/>
      <c r="AC8" s="102">
        <f>IFERROR(IF(AB8="Yes",VLOOKUP($B8,'Rates-Exp'!$A$7:$L$85,'Rates-Exp'!L$7,TRUE),0),0)</f>
        <v>0</v>
      </c>
      <c r="AD8" s="18"/>
      <c r="AE8" s="18"/>
      <c r="AF8" s="18"/>
      <c r="AG8" s="103" t="str">
        <f>IFERROR(IF($H$3="Staff",CONCATENATE(VLOOKUP(F8,Lists!$A$1:$B$12,2,FALSE),"-",VLOOKUP(G8,Lists!$F$1:$G$14,2,FALSE)),VLOOKUP(G8,Lists!$I$1:$J$100,2,FALSE)),"")</f>
        <v/>
      </c>
      <c r="AH8" s="129">
        <f>SUM(K8,Q8,R8,S8,AA8,AC8,AD8,AE8,AF8)</f>
        <v>0</v>
      </c>
      <c r="AI8" s="92" t="e">
        <f>VLOOKUP($B8,'Rates-Time'!$A$7:$M$10,'Rates-Time'!C$7,TRUE)*E8</f>
        <v>#N/A</v>
      </c>
      <c r="AJ8" s="92" t="e">
        <f>VLOOKUP($B8,'Rates-Time'!$A$7:$M$10,'Rates-Time'!D$7,TRUE)</f>
        <v>#N/A</v>
      </c>
      <c r="AK8" s="92" t="e">
        <f>VLOOKUP($B8,'Rates-Time'!$A$7:$M$10,'Rates-Time'!E$7,TRUE)</f>
        <v>#N/A</v>
      </c>
      <c r="AL8" s="12">
        <f>ROW()-$AL$7</f>
        <v>2</v>
      </c>
      <c r="AM8" s="12" t="e">
        <f>VLOOKUP($B8,'Rates-Time'!$A$7:$M$10,'Rates-Time'!G$7,TRUE)</f>
        <v>#N/A</v>
      </c>
      <c r="AN8" s="12" t="e">
        <f>VLOOKUP($B8,'Rates-Time'!$A$7:$M$10,'Rates-Time'!H$7,TRUE)</f>
        <v>#N/A</v>
      </c>
      <c r="AO8" s="12" t="e">
        <f>VLOOKUP($B8,'Rates-Time'!$A$7:$M$10,'Rates-Time'!I$7,TRUE)</f>
        <v>#N/A</v>
      </c>
      <c r="AP8" s="12" t="e">
        <f>VLOOKUP($B8,'Rates-Time'!$A$7:$M$10,'Rates-Time'!J$7,TRUE)</f>
        <v>#N/A</v>
      </c>
      <c r="AQ8" s="12" t="e">
        <f>VLOOKUP($B8,'Rates-Time'!$A$7:$M$10,'Rates-Time'!K$7,TRUE)</f>
        <v>#N/A</v>
      </c>
      <c r="AR8" s="12" t="e">
        <f>VLOOKUP($B8,'Rates-Time'!$A$7:$M$10,'Rates-Time'!L$7,TRUE)</f>
        <v>#N/A</v>
      </c>
      <c r="AS8" s="12">
        <f t="shared" ref="AS8" si="0">IF(F8=$AM$6,HLOOKUP(E8,$AM$7:$AR$57,AL8,TRUE),0)</f>
        <v>0</v>
      </c>
      <c r="AT8" s="12" t="b">
        <f>IF(J8="Yes",AS8*0.25)</f>
        <v>0</v>
      </c>
      <c r="AU8" s="12" t="str">
        <f>RIGHT(AG8,4)</f>
        <v/>
      </c>
      <c r="AW8" s="140">
        <f>IF($AU8="70-7",0,IF($AU8="60-6",0,(Q8-(Q8/1.05))))</f>
        <v>0</v>
      </c>
      <c r="AX8" s="140">
        <f>IF($AU8="70-7",0,IF($AU8="60-6",0,(R8-(R8/1.05))))</f>
        <v>0</v>
      </c>
      <c r="AY8" s="140">
        <f>IF($AU8="70-7",0,IF($AU8="60-6",0,(AA8-(AA8/1.05))))*50%</f>
        <v>0</v>
      </c>
    </row>
    <row r="9" spans="1:51" ht="19.5" customHeight="1" x14ac:dyDescent="0.3">
      <c r="A9" s="90">
        <v>32</v>
      </c>
      <c r="B9" s="16"/>
      <c r="C9" s="21"/>
      <c r="D9" s="21"/>
      <c r="E9" s="125">
        <f t="shared" ref="E9:E57" si="1">IF(D9&lt;C9,"END TIME CANNOT BE BEFORE START TIME",MROUND(IF(D9=0,0,IF(((D9-C9)*24)&lt;1,1,(D9-C9)*24)),0.5))</f>
        <v>0</v>
      </c>
      <c r="F9" s="16"/>
      <c r="G9" s="16"/>
      <c r="H9" s="1"/>
      <c r="I9" s="17"/>
      <c r="J9" s="17"/>
      <c r="K9" s="99">
        <f t="shared" ref="K9:K57" si="2">IF($K$3="Not Eligible",0,SUMIF($AI$7:$AK$7,$F9,$AI9:$AK9)+SUM(AS9:AT9))</f>
        <v>0</v>
      </c>
      <c r="L9" s="17"/>
      <c r="M9" s="123">
        <f>IFERROR(VLOOKUP(B9,'Rates-Exp'!$A$7:$L$85,'Rates-Exp'!C$7,TRUE),0)</f>
        <v>0</v>
      </c>
      <c r="N9" s="17"/>
      <c r="O9" s="71"/>
      <c r="P9" s="100">
        <f>IF(L9="Yes",0,IFERROR(IF(N9="Yes",VLOOKUP(B9,'Rates-Exp'!$A$7:$L$85,'Rates-Exp'!E$7,TRUE),VLOOKUP(B9,'Rates-Exp'!$A$7:$L$85,'Rates-Exp'!D$7,TRUE)),0))</f>
        <v>0</v>
      </c>
      <c r="Q9" s="101">
        <f t="shared" ref="Q9:Q57" si="3">ROUND(IF(L9="Yes",M9,O9*P9),2)</f>
        <v>0</v>
      </c>
      <c r="R9" s="18"/>
      <c r="S9" s="18"/>
      <c r="T9" s="17"/>
      <c r="U9" s="17"/>
      <c r="V9" s="17"/>
      <c r="W9" s="17"/>
      <c r="X9" s="91">
        <f>IFERROR(VLOOKUP($B9,'Rates-Exp'!$A$7:$L$85,'Rates-Exp'!F$7,TRUE),0)</f>
        <v>0</v>
      </c>
      <c r="Y9" s="91">
        <f>IFERROR(VLOOKUP($B9,'Rates-Exp'!$A$7:$L$85,'Rates-Exp'!G$7,TRUE),0)</f>
        <v>0</v>
      </c>
      <c r="Z9" s="91">
        <f>IFERROR(VLOOKUP($B9,'Rates-Exp'!$A$7:$L$85,'Rates-Exp'!H$7,TRUE),0)</f>
        <v>0</v>
      </c>
      <c r="AA9" s="102">
        <f t="shared" ref="AA9:AA57" si="4">IF(T9="Yes",SUMIF(U9:W9,"Yes",X9:Z9)*1.5,SUMIF(U9:W9,"Yes",X9:Z9))</f>
        <v>0</v>
      </c>
      <c r="AB9" s="17"/>
      <c r="AC9" s="102">
        <f>IFERROR(IF(AB9="Yes",VLOOKUP($B9,'Rates-Exp'!$A$7:$L$85,'Rates-Exp'!L$7,TRUE),0),0)</f>
        <v>0</v>
      </c>
      <c r="AD9" s="18"/>
      <c r="AE9" s="18"/>
      <c r="AF9" s="18"/>
      <c r="AG9" s="103" t="str">
        <f>IFERROR(IF($H$3="Staff",CONCATENATE(VLOOKUP(F9,Lists!$A$1:$B$12,2,FALSE),"-",VLOOKUP(G9,Lists!$F$1:$G$14,2,FALSE)),VLOOKUP(G9,Lists!$I$1:$J$100,2,FALSE)),"")</f>
        <v/>
      </c>
      <c r="AH9" s="129">
        <f t="shared" ref="AH9:AH57" si="5">SUM(K9,Q9,R9,S9,AA9,AC9,AD9,AE9,AF9)</f>
        <v>0</v>
      </c>
      <c r="AI9" s="92" t="e">
        <f>VLOOKUP($B9,'Rates-Time'!$A$7:$M$10,'Rates-Time'!C$7,TRUE)*E9</f>
        <v>#N/A</v>
      </c>
      <c r="AJ9" s="92" t="e">
        <f>VLOOKUP($B9,'Rates-Time'!$A$7:$M$10,'Rates-Time'!D$7,TRUE)</f>
        <v>#N/A</v>
      </c>
      <c r="AK9" s="92" t="e">
        <f>VLOOKUP($B9,'Rates-Time'!$A$7:$M$10,'Rates-Time'!E$7,TRUE)</f>
        <v>#N/A</v>
      </c>
      <c r="AL9" s="12">
        <f t="shared" ref="AL9:AL57" si="6">ROW()-$AL$7</f>
        <v>3</v>
      </c>
      <c r="AM9" s="12" t="e">
        <f>VLOOKUP($B9,'Rates-Time'!$A$7:$M$10,'Rates-Time'!G$7,TRUE)</f>
        <v>#N/A</v>
      </c>
      <c r="AN9" s="12" t="e">
        <f>VLOOKUP($B9,'Rates-Time'!$A$7:$M$10,'Rates-Time'!H$7,TRUE)</f>
        <v>#N/A</v>
      </c>
      <c r="AO9" s="12" t="e">
        <f>VLOOKUP($B9,'Rates-Time'!$A$7:$M$10,'Rates-Time'!I$7,TRUE)</f>
        <v>#N/A</v>
      </c>
      <c r="AP9" s="12" t="e">
        <f>VLOOKUP($B9,'Rates-Time'!$A$7:$M$10,'Rates-Time'!J$7,TRUE)</f>
        <v>#N/A</v>
      </c>
      <c r="AQ9" s="12" t="e">
        <f>VLOOKUP($B9,'Rates-Time'!$A$7:$M$10,'Rates-Time'!K$7,TRUE)</f>
        <v>#N/A</v>
      </c>
      <c r="AR9" s="12" t="e">
        <f>VLOOKUP($B9,'Rates-Time'!$A$7:$M$10,'Rates-Time'!L$7,TRUE)</f>
        <v>#N/A</v>
      </c>
      <c r="AS9" s="12">
        <f t="shared" ref="AS9:AS57" si="7">IF(F9=$AM$6,HLOOKUP(E9,$AM$7:$AR$57,AL9,TRUE),0)</f>
        <v>0</v>
      </c>
      <c r="AT9" s="12" t="b">
        <f t="shared" ref="AT9:AT57" si="8">IF(J9="Yes",AS9*0.25)</f>
        <v>0</v>
      </c>
      <c r="AU9" s="12" t="str">
        <f t="shared" ref="AU9:AU57" si="9">RIGHT(AG9,4)</f>
        <v/>
      </c>
      <c r="AW9" s="140">
        <f t="shared" ref="AW9:AW57" si="10">IF($AU9="70-7",0,IF($AU9="60-6",0,(Q9-(Q9/1.05))))</f>
        <v>0</v>
      </c>
      <c r="AX9" s="140">
        <f t="shared" ref="AX9:AX57" si="11">IF($AU9="70-7",0,IF($AU9="60-6",0,(R9-(R9/1.05))))</f>
        <v>0</v>
      </c>
      <c r="AY9" s="140">
        <f t="shared" ref="AY9:AY57" si="12">IF($AU9="70-7",0,IF($AU9="60-6",0,(AA9-(AA9/1.05))))*50%</f>
        <v>0</v>
      </c>
    </row>
    <row r="10" spans="1:51" ht="19.5" customHeight="1" x14ac:dyDescent="0.3">
      <c r="A10" s="90">
        <v>33</v>
      </c>
      <c r="B10" s="16"/>
      <c r="C10" s="21"/>
      <c r="D10" s="21"/>
      <c r="E10" s="125">
        <f t="shared" si="1"/>
        <v>0</v>
      </c>
      <c r="F10" s="16"/>
      <c r="G10" s="16"/>
      <c r="H10" s="1"/>
      <c r="I10" s="17"/>
      <c r="J10" s="17"/>
      <c r="K10" s="99">
        <f t="shared" si="2"/>
        <v>0</v>
      </c>
      <c r="L10" s="17"/>
      <c r="M10" s="123">
        <f>IFERROR(VLOOKUP(B10,'Rates-Exp'!$A$7:$L$85,'Rates-Exp'!C$7,TRUE),0)</f>
        <v>0</v>
      </c>
      <c r="N10" s="17"/>
      <c r="O10" s="71"/>
      <c r="P10" s="100">
        <f>IF(L10="Yes",0,IFERROR(IF(N10="Yes",VLOOKUP(B10,'Rates-Exp'!$A$7:$L$85,'Rates-Exp'!E$7,TRUE),VLOOKUP(B10,'Rates-Exp'!$A$7:$L$85,'Rates-Exp'!D$7,TRUE)),0))</f>
        <v>0</v>
      </c>
      <c r="Q10" s="101">
        <f t="shared" si="3"/>
        <v>0</v>
      </c>
      <c r="R10" s="18"/>
      <c r="S10" s="18"/>
      <c r="T10" s="17"/>
      <c r="U10" s="17"/>
      <c r="V10" s="17"/>
      <c r="W10" s="17"/>
      <c r="X10" s="91">
        <f>IFERROR(VLOOKUP($B10,'Rates-Exp'!$A$7:$L$85,'Rates-Exp'!F$7,TRUE),0)</f>
        <v>0</v>
      </c>
      <c r="Y10" s="91">
        <f>IFERROR(VLOOKUP($B10,'Rates-Exp'!$A$7:$L$85,'Rates-Exp'!G$7,TRUE),0)</f>
        <v>0</v>
      </c>
      <c r="Z10" s="91">
        <f>IFERROR(VLOOKUP($B10,'Rates-Exp'!$A$7:$L$85,'Rates-Exp'!H$7,TRUE),0)</f>
        <v>0</v>
      </c>
      <c r="AA10" s="102">
        <f t="shared" si="4"/>
        <v>0</v>
      </c>
      <c r="AB10" s="17"/>
      <c r="AC10" s="102">
        <f>IFERROR(IF(AB10="Yes",VLOOKUP($B10,'Rates-Exp'!$A$7:$L$85,'Rates-Exp'!L$7,TRUE),0),0)</f>
        <v>0</v>
      </c>
      <c r="AD10" s="18"/>
      <c r="AE10" s="18"/>
      <c r="AF10" s="18"/>
      <c r="AG10" s="103" t="str">
        <f>IFERROR(IF($H$3="Staff",CONCATENATE(VLOOKUP(F10,Lists!$A$1:$B$12,2,FALSE),"-",VLOOKUP(G10,Lists!$F$1:$G$14,2,FALSE)),VLOOKUP(G10,Lists!$I$1:$J$100,2,FALSE)),"")</f>
        <v/>
      </c>
      <c r="AH10" s="129">
        <f t="shared" si="5"/>
        <v>0</v>
      </c>
      <c r="AI10" s="92" t="e">
        <f>VLOOKUP($B10,'Rates-Time'!$A$7:$M$10,'Rates-Time'!C$7,TRUE)*E10</f>
        <v>#N/A</v>
      </c>
      <c r="AJ10" s="92" t="e">
        <f>VLOOKUP($B10,'Rates-Time'!$A$7:$M$10,'Rates-Time'!D$7,TRUE)</f>
        <v>#N/A</v>
      </c>
      <c r="AK10" s="92" t="e">
        <f>VLOOKUP($B10,'Rates-Time'!$A$7:$M$10,'Rates-Time'!E$7,TRUE)</f>
        <v>#N/A</v>
      </c>
      <c r="AL10" s="12">
        <f t="shared" si="6"/>
        <v>4</v>
      </c>
      <c r="AM10" s="12" t="e">
        <f>VLOOKUP($B10,'Rates-Time'!$A$7:$M$10,'Rates-Time'!G$7,TRUE)</f>
        <v>#N/A</v>
      </c>
      <c r="AN10" s="12" t="e">
        <f>VLOOKUP($B10,'Rates-Time'!$A$7:$M$10,'Rates-Time'!H$7,TRUE)</f>
        <v>#N/A</v>
      </c>
      <c r="AO10" s="12" t="e">
        <f>VLOOKUP($B10,'Rates-Time'!$A$7:$M$10,'Rates-Time'!I$7,TRUE)</f>
        <v>#N/A</v>
      </c>
      <c r="AP10" s="12" t="e">
        <f>VLOOKUP($B10,'Rates-Time'!$A$7:$M$10,'Rates-Time'!J$7,TRUE)</f>
        <v>#N/A</v>
      </c>
      <c r="AQ10" s="12" t="e">
        <f>VLOOKUP($B10,'Rates-Time'!$A$7:$M$10,'Rates-Time'!K$7,TRUE)</f>
        <v>#N/A</v>
      </c>
      <c r="AR10" s="12" t="e">
        <f>VLOOKUP($B10,'Rates-Time'!$A$7:$M$10,'Rates-Time'!L$7,TRUE)</f>
        <v>#N/A</v>
      </c>
      <c r="AS10" s="12">
        <f t="shared" si="7"/>
        <v>0</v>
      </c>
      <c r="AT10" s="12" t="b">
        <f t="shared" si="8"/>
        <v>0</v>
      </c>
      <c r="AU10" s="12" t="str">
        <f t="shared" si="9"/>
        <v/>
      </c>
      <c r="AW10" s="140">
        <f t="shared" si="10"/>
        <v>0</v>
      </c>
      <c r="AX10" s="140">
        <f t="shared" si="11"/>
        <v>0</v>
      </c>
      <c r="AY10" s="140">
        <f t="shared" si="12"/>
        <v>0</v>
      </c>
    </row>
    <row r="11" spans="1:51" ht="19.5" customHeight="1" x14ac:dyDescent="0.3">
      <c r="A11" s="90">
        <v>34</v>
      </c>
      <c r="B11" s="16"/>
      <c r="C11" s="21"/>
      <c r="D11" s="21"/>
      <c r="E11" s="125">
        <f t="shared" si="1"/>
        <v>0</v>
      </c>
      <c r="F11" s="16"/>
      <c r="G11" s="16"/>
      <c r="H11" s="1"/>
      <c r="I11" s="17"/>
      <c r="J11" s="17"/>
      <c r="K11" s="99">
        <f t="shared" si="2"/>
        <v>0</v>
      </c>
      <c r="L11" s="17"/>
      <c r="M11" s="123">
        <f>IFERROR(VLOOKUP(B11,'Rates-Exp'!$A$7:$L$85,'Rates-Exp'!C$7,TRUE),0)</f>
        <v>0</v>
      </c>
      <c r="N11" s="17"/>
      <c r="O11" s="71"/>
      <c r="P11" s="100">
        <f>IF(L11="Yes",0,IFERROR(IF(N11="Yes",VLOOKUP(B11,'Rates-Exp'!$A$7:$L$85,'Rates-Exp'!E$7,TRUE),VLOOKUP(B11,'Rates-Exp'!$A$7:$L$85,'Rates-Exp'!D$7,TRUE)),0))</f>
        <v>0</v>
      </c>
      <c r="Q11" s="101">
        <f t="shared" si="3"/>
        <v>0</v>
      </c>
      <c r="R11" s="18"/>
      <c r="S11" s="18"/>
      <c r="T11" s="17"/>
      <c r="U11" s="17"/>
      <c r="V11" s="17"/>
      <c r="W11" s="17"/>
      <c r="X11" s="91">
        <f>IFERROR(VLOOKUP($B11,'Rates-Exp'!$A$7:$L$85,'Rates-Exp'!F$7,TRUE),0)</f>
        <v>0</v>
      </c>
      <c r="Y11" s="91">
        <f>IFERROR(VLOOKUP($B11,'Rates-Exp'!$A$7:$L$85,'Rates-Exp'!G$7,TRUE),0)</f>
        <v>0</v>
      </c>
      <c r="Z11" s="91">
        <f>IFERROR(VLOOKUP($B11,'Rates-Exp'!$A$7:$L$85,'Rates-Exp'!H$7,TRUE),0)</f>
        <v>0</v>
      </c>
      <c r="AA11" s="102">
        <f t="shared" si="4"/>
        <v>0</v>
      </c>
      <c r="AB11" s="17"/>
      <c r="AC11" s="102">
        <f>IFERROR(IF(AB11="Yes",VLOOKUP($B11,'Rates-Exp'!$A$7:$L$85,'Rates-Exp'!L$7,TRUE),0),0)</f>
        <v>0</v>
      </c>
      <c r="AD11" s="18"/>
      <c r="AE11" s="18"/>
      <c r="AF11" s="18"/>
      <c r="AG11" s="103" t="str">
        <f>IFERROR(IF($H$3="Staff",CONCATENATE(VLOOKUP(F11,Lists!$A$1:$B$12,2,FALSE),"-",VLOOKUP(G11,Lists!$F$1:$G$14,2,FALSE)),VLOOKUP(G11,Lists!$I$1:$J$100,2,FALSE)),"")</f>
        <v/>
      </c>
      <c r="AH11" s="129">
        <f t="shared" si="5"/>
        <v>0</v>
      </c>
      <c r="AI11" s="92" t="e">
        <f>VLOOKUP($B11,'Rates-Time'!$A$7:$M$10,'Rates-Time'!C$7,TRUE)*E11</f>
        <v>#N/A</v>
      </c>
      <c r="AJ11" s="92" t="e">
        <f>VLOOKUP($B11,'Rates-Time'!$A$7:$M$10,'Rates-Time'!D$7,TRUE)</f>
        <v>#N/A</v>
      </c>
      <c r="AK11" s="92" t="e">
        <f>VLOOKUP($B11,'Rates-Time'!$A$7:$M$10,'Rates-Time'!E$7,TRUE)</f>
        <v>#N/A</v>
      </c>
      <c r="AL11" s="12">
        <f t="shared" si="6"/>
        <v>5</v>
      </c>
      <c r="AM11" s="12" t="e">
        <f>VLOOKUP($B11,'Rates-Time'!$A$7:$M$10,'Rates-Time'!G$7,TRUE)</f>
        <v>#N/A</v>
      </c>
      <c r="AN11" s="12" t="e">
        <f>VLOOKUP($B11,'Rates-Time'!$A$7:$M$10,'Rates-Time'!H$7,TRUE)</f>
        <v>#N/A</v>
      </c>
      <c r="AO11" s="12" t="e">
        <f>VLOOKUP($B11,'Rates-Time'!$A$7:$M$10,'Rates-Time'!I$7,TRUE)</f>
        <v>#N/A</v>
      </c>
      <c r="AP11" s="12" t="e">
        <f>VLOOKUP($B11,'Rates-Time'!$A$7:$M$10,'Rates-Time'!J$7,TRUE)</f>
        <v>#N/A</v>
      </c>
      <c r="AQ11" s="12" t="e">
        <f>VLOOKUP($B11,'Rates-Time'!$A$7:$M$10,'Rates-Time'!K$7,TRUE)</f>
        <v>#N/A</v>
      </c>
      <c r="AR11" s="12" t="e">
        <f>VLOOKUP($B11,'Rates-Time'!$A$7:$M$10,'Rates-Time'!L$7,TRUE)</f>
        <v>#N/A</v>
      </c>
      <c r="AS11" s="12">
        <f t="shared" si="7"/>
        <v>0</v>
      </c>
      <c r="AT11" s="12" t="b">
        <f t="shared" si="8"/>
        <v>0</v>
      </c>
      <c r="AU11" s="12" t="str">
        <f t="shared" si="9"/>
        <v/>
      </c>
      <c r="AW11" s="140">
        <f t="shared" si="10"/>
        <v>0</v>
      </c>
      <c r="AX11" s="140">
        <f t="shared" si="11"/>
        <v>0</v>
      </c>
      <c r="AY11" s="140">
        <f t="shared" si="12"/>
        <v>0</v>
      </c>
    </row>
    <row r="12" spans="1:51" ht="19.5" customHeight="1" x14ac:dyDescent="0.3">
      <c r="A12" s="90">
        <v>35</v>
      </c>
      <c r="B12" s="16"/>
      <c r="C12" s="21"/>
      <c r="D12" s="21"/>
      <c r="E12" s="125">
        <f t="shared" si="1"/>
        <v>0</v>
      </c>
      <c r="F12" s="16"/>
      <c r="G12" s="16"/>
      <c r="H12" s="1"/>
      <c r="I12" s="17"/>
      <c r="J12" s="17"/>
      <c r="K12" s="99">
        <f t="shared" si="2"/>
        <v>0</v>
      </c>
      <c r="L12" s="17"/>
      <c r="M12" s="123">
        <f>IFERROR(VLOOKUP(B12,'Rates-Exp'!$A$7:$L$85,'Rates-Exp'!C$7,TRUE),0)</f>
        <v>0</v>
      </c>
      <c r="N12" s="17"/>
      <c r="O12" s="71"/>
      <c r="P12" s="100">
        <f>IF(L12="Yes",0,IFERROR(IF(N12="Yes",VLOOKUP(B12,'Rates-Exp'!$A$7:$L$85,'Rates-Exp'!E$7,TRUE),VLOOKUP(B12,'Rates-Exp'!$A$7:$L$85,'Rates-Exp'!D$7,TRUE)),0))</f>
        <v>0</v>
      </c>
      <c r="Q12" s="101">
        <f t="shared" si="3"/>
        <v>0</v>
      </c>
      <c r="R12" s="18"/>
      <c r="S12" s="18"/>
      <c r="T12" s="17"/>
      <c r="U12" s="17"/>
      <c r="V12" s="17"/>
      <c r="W12" s="17"/>
      <c r="X12" s="91">
        <f>IFERROR(VLOOKUP($B12,'Rates-Exp'!$A$7:$L$85,'Rates-Exp'!F$7,TRUE),0)</f>
        <v>0</v>
      </c>
      <c r="Y12" s="91">
        <f>IFERROR(VLOOKUP($B12,'Rates-Exp'!$A$7:$L$85,'Rates-Exp'!G$7,TRUE),0)</f>
        <v>0</v>
      </c>
      <c r="Z12" s="91">
        <f>IFERROR(VLOOKUP($B12,'Rates-Exp'!$A$7:$L$85,'Rates-Exp'!H$7,TRUE),0)</f>
        <v>0</v>
      </c>
      <c r="AA12" s="102">
        <f t="shared" si="4"/>
        <v>0</v>
      </c>
      <c r="AB12" s="17"/>
      <c r="AC12" s="102">
        <f>IFERROR(IF(AB12="Yes",VLOOKUP($B12,'Rates-Exp'!$A$7:$L$85,'Rates-Exp'!L$7,TRUE),0),0)</f>
        <v>0</v>
      </c>
      <c r="AD12" s="18"/>
      <c r="AE12" s="18"/>
      <c r="AF12" s="18"/>
      <c r="AG12" s="103" t="str">
        <f>IFERROR(IF($H$3="Staff",CONCATENATE(VLOOKUP(F12,Lists!$A$1:$B$12,2,FALSE),"-",VLOOKUP(G12,Lists!$F$1:$G$14,2,FALSE)),VLOOKUP(G12,Lists!$I$1:$J$100,2,FALSE)),"")</f>
        <v/>
      </c>
      <c r="AH12" s="129">
        <f t="shared" si="5"/>
        <v>0</v>
      </c>
      <c r="AI12" s="92" t="e">
        <f>VLOOKUP($B12,'Rates-Time'!$A$7:$M$10,'Rates-Time'!C$7,TRUE)*E12</f>
        <v>#N/A</v>
      </c>
      <c r="AJ12" s="92" t="e">
        <f>VLOOKUP($B12,'Rates-Time'!$A$7:$M$10,'Rates-Time'!D$7,TRUE)</f>
        <v>#N/A</v>
      </c>
      <c r="AK12" s="92" t="e">
        <f>VLOOKUP($B12,'Rates-Time'!$A$7:$M$10,'Rates-Time'!E$7,TRUE)</f>
        <v>#N/A</v>
      </c>
      <c r="AL12" s="12">
        <f t="shared" si="6"/>
        <v>6</v>
      </c>
      <c r="AM12" s="12" t="e">
        <f>VLOOKUP($B12,'Rates-Time'!$A$7:$M$10,'Rates-Time'!G$7,TRUE)</f>
        <v>#N/A</v>
      </c>
      <c r="AN12" s="12" t="e">
        <f>VLOOKUP($B12,'Rates-Time'!$A$7:$M$10,'Rates-Time'!H$7,TRUE)</f>
        <v>#N/A</v>
      </c>
      <c r="AO12" s="12" t="e">
        <f>VLOOKUP($B12,'Rates-Time'!$A$7:$M$10,'Rates-Time'!I$7,TRUE)</f>
        <v>#N/A</v>
      </c>
      <c r="AP12" s="12" t="e">
        <f>VLOOKUP($B12,'Rates-Time'!$A$7:$M$10,'Rates-Time'!J$7,TRUE)</f>
        <v>#N/A</v>
      </c>
      <c r="AQ12" s="12" t="e">
        <f>VLOOKUP($B12,'Rates-Time'!$A$7:$M$10,'Rates-Time'!K$7,TRUE)</f>
        <v>#N/A</v>
      </c>
      <c r="AR12" s="12" t="e">
        <f>VLOOKUP($B12,'Rates-Time'!$A$7:$M$10,'Rates-Time'!L$7,TRUE)</f>
        <v>#N/A</v>
      </c>
      <c r="AS12" s="12">
        <f t="shared" si="7"/>
        <v>0</v>
      </c>
      <c r="AT12" s="12" t="b">
        <f t="shared" si="8"/>
        <v>0</v>
      </c>
      <c r="AU12" s="12" t="str">
        <f t="shared" si="9"/>
        <v/>
      </c>
      <c r="AW12" s="140">
        <f t="shared" si="10"/>
        <v>0</v>
      </c>
      <c r="AX12" s="140">
        <f t="shared" si="11"/>
        <v>0</v>
      </c>
      <c r="AY12" s="140">
        <f t="shared" si="12"/>
        <v>0</v>
      </c>
    </row>
    <row r="13" spans="1:51" ht="19.5" customHeight="1" x14ac:dyDescent="0.3">
      <c r="A13" s="90">
        <v>36</v>
      </c>
      <c r="B13" s="16"/>
      <c r="C13" s="21"/>
      <c r="D13" s="21"/>
      <c r="E13" s="125">
        <f t="shared" si="1"/>
        <v>0</v>
      </c>
      <c r="F13" s="16"/>
      <c r="G13" s="16"/>
      <c r="H13" s="1"/>
      <c r="I13" s="17"/>
      <c r="J13" s="17"/>
      <c r="K13" s="99">
        <f t="shared" si="2"/>
        <v>0</v>
      </c>
      <c r="L13" s="17"/>
      <c r="M13" s="123">
        <f>IFERROR(VLOOKUP(B13,'Rates-Exp'!$A$7:$L$85,'Rates-Exp'!C$7,TRUE),0)</f>
        <v>0</v>
      </c>
      <c r="N13" s="17"/>
      <c r="O13" s="71"/>
      <c r="P13" s="100">
        <f>IF(L13="Yes",0,IFERROR(IF(N13="Yes",VLOOKUP(B13,'Rates-Exp'!$A$7:$L$85,'Rates-Exp'!E$7,TRUE),VLOOKUP(B13,'Rates-Exp'!$A$7:$L$85,'Rates-Exp'!D$7,TRUE)),0))</f>
        <v>0</v>
      </c>
      <c r="Q13" s="101">
        <f t="shared" si="3"/>
        <v>0</v>
      </c>
      <c r="R13" s="18"/>
      <c r="S13" s="18"/>
      <c r="T13" s="17"/>
      <c r="U13" s="17"/>
      <c r="V13" s="17"/>
      <c r="W13" s="17"/>
      <c r="X13" s="91">
        <f>IFERROR(VLOOKUP($B13,'Rates-Exp'!$A$7:$L$85,'Rates-Exp'!F$7,TRUE),0)</f>
        <v>0</v>
      </c>
      <c r="Y13" s="91">
        <f>IFERROR(VLOOKUP($B13,'Rates-Exp'!$A$7:$L$85,'Rates-Exp'!G$7,TRUE),0)</f>
        <v>0</v>
      </c>
      <c r="Z13" s="91">
        <f>IFERROR(VLOOKUP($B13,'Rates-Exp'!$A$7:$L$85,'Rates-Exp'!H$7,TRUE),0)</f>
        <v>0</v>
      </c>
      <c r="AA13" s="102">
        <f t="shared" si="4"/>
        <v>0</v>
      </c>
      <c r="AB13" s="17"/>
      <c r="AC13" s="102">
        <f>IFERROR(IF(AB13="Yes",VLOOKUP($B13,'Rates-Exp'!$A$7:$L$85,'Rates-Exp'!L$7,TRUE),0),0)</f>
        <v>0</v>
      </c>
      <c r="AD13" s="18"/>
      <c r="AE13" s="18"/>
      <c r="AF13" s="18"/>
      <c r="AG13" s="103" t="str">
        <f>IFERROR(IF($H$3="Staff",CONCATENATE(VLOOKUP(F13,Lists!$A$1:$B$12,2,FALSE),"-",VLOOKUP(G13,Lists!$F$1:$G$14,2,FALSE)),VLOOKUP(G13,Lists!$I$1:$J$100,2,FALSE)),"")</f>
        <v/>
      </c>
      <c r="AH13" s="129">
        <f t="shared" si="5"/>
        <v>0</v>
      </c>
      <c r="AI13" s="92" t="e">
        <f>VLOOKUP($B13,'Rates-Time'!$A$7:$M$10,'Rates-Time'!C$7,TRUE)*E13</f>
        <v>#N/A</v>
      </c>
      <c r="AJ13" s="92" t="e">
        <f>VLOOKUP($B13,'Rates-Time'!$A$7:$M$10,'Rates-Time'!D$7,TRUE)</f>
        <v>#N/A</v>
      </c>
      <c r="AK13" s="92" t="e">
        <f>VLOOKUP($B13,'Rates-Time'!$A$7:$M$10,'Rates-Time'!E$7,TRUE)</f>
        <v>#N/A</v>
      </c>
      <c r="AL13" s="12">
        <f t="shared" si="6"/>
        <v>7</v>
      </c>
      <c r="AM13" s="12" t="e">
        <f>VLOOKUP($B13,'Rates-Time'!$A$7:$M$10,'Rates-Time'!G$7,TRUE)</f>
        <v>#N/A</v>
      </c>
      <c r="AN13" s="12" t="e">
        <f>VLOOKUP($B13,'Rates-Time'!$A$7:$M$10,'Rates-Time'!H$7,TRUE)</f>
        <v>#N/A</v>
      </c>
      <c r="AO13" s="12" t="e">
        <f>VLOOKUP($B13,'Rates-Time'!$A$7:$M$10,'Rates-Time'!I$7,TRUE)</f>
        <v>#N/A</v>
      </c>
      <c r="AP13" s="12" t="e">
        <f>VLOOKUP($B13,'Rates-Time'!$A$7:$M$10,'Rates-Time'!J$7,TRUE)</f>
        <v>#N/A</v>
      </c>
      <c r="AQ13" s="12" t="e">
        <f>VLOOKUP($B13,'Rates-Time'!$A$7:$M$10,'Rates-Time'!K$7,TRUE)</f>
        <v>#N/A</v>
      </c>
      <c r="AR13" s="12" t="e">
        <f>VLOOKUP($B13,'Rates-Time'!$A$7:$M$10,'Rates-Time'!L$7,TRUE)</f>
        <v>#N/A</v>
      </c>
      <c r="AS13" s="12">
        <f t="shared" si="7"/>
        <v>0</v>
      </c>
      <c r="AT13" s="12" t="b">
        <f t="shared" si="8"/>
        <v>0</v>
      </c>
      <c r="AU13" s="12" t="str">
        <f t="shared" si="9"/>
        <v/>
      </c>
      <c r="AW13" s="140">
        <f t="shared" si="10"/>
        <v>0</v>
      </c>
      <c r="AX13" s="140">
        <f t="shared" si="11"/>
        <v>0</v>
      </c>
      <c r="AY13" s="140">
        <f t="shared" si="12"/>
        <v>0</v>
      </c>
    </row>
    <row r="14" spans="1:51" ht="19.5" customHeight="1" x14ac:dyDescent="0.3">
      <c r="A14" s="90">
        <v>37</v>
      </c>
      <c r="B14" s="16"/>
      <c r="C14" s="21"/>
      <c r="D14" s="21"/>
      <c r="E14" s="125">
        <f t="shared" si="1"/>
        <v>0</v>
      </c>
      <c r="F14" s="16"/>
      <c r="G14" s="16"/>
      <c r="H14" s="1"/>
      <c r="I14" s="17"/>
      <c r="J14" s="17"/>
      <c r="K14" s="99">
        <f t="shared" si="2"/>
        <v>0</v>
      </c>
      <c r="L14" s="17"/>
      <c r="M14" s="123">
        <f>IFERROR(VLOOKUP(B14,'Rates-Exp'!$A$7:$L$85,'Rates-Exp'!C$7,TRUE),0)</f>
        <v>0</v>
      </c>
      <c r="N14" s="17"/>
      <c r="O14" s="71"/>
      <c r="P14" s="100">
        <f>IF(L14="Yes",0,IFERROR(IF(N14="Yes",VLOOKUP(B14,'Rates-Exp'!$A$7:$L$85,'Rates-Exp'!E$7,TRUE),VLOOKUP(B14,'Rates-Exp'!$A$7:$L$85,'Rates-Exp'!D$7,TRUE)),0))</f>
        <v>0</v>
      </c>
      <c r="Q14" s="101">
        <f t="shared" si="3"/>
        <v>0</v>
      </c>
      <c r="R14" s="18"/>
      <c r="S14" s="18"/>
      <c r="T14" s="17"/>
      <c r="U14" s="17"/>
      <c r="V14" s="17"/>
      <c r="W14" s="17"/>
      <c r="X14" s="91">
        <f>IFERROR(VLOOKUP($B14,'Rates-Exp'!$A$7:$L$85,'Rates-Exp'!F$7,TRUE),0)</f>
        <v>0</v>
      </c>
      <c r="Y14" s="91">
        <f>IFERROR(VLOOKUP($B14,'Rates-Exp'!$A$7:$L$85,'Rates-Exp'!G$7,TRUE),0)</f>
        <v>0</v>
      </c>
      <c r="Z14" s="91">
        <f>IFERROR(VLOOKUP($B14,'Rates-Exp'!$A$7:$L$85,'Rates-Exp'!H$7,TRUE),0)</f>
        <v>0</v>
      </c>
      <c r="AA14" s="102">
        <f t="shared" si="4"/>
        <v>0</v>
      </c>
      <c r="AB14" s="17"/>
      <c r="AC14" s="102">
        <f>IFERROR(IF(AB14="Yes",VLOOKUP($B14,'Rates-Exp'!$A$7:$L$85,'Rates-Exp'!L$7,TRUE),0),0)</f>
        <v>0</v>
      </c>
      <c r="AD14" s="18"/>
      <c r="AE14" s="18"/>
      <c r="AF14" s="18"/>
      <c r="AG14" s="103" t="str">
        <f>IFERROR(IF($H$3="Staff",CONCATENATE(VLOOKUP(F14,Lists!$A$1:$B$12,2,FALSE),"-",VLOOKUP(G14,Lists!$F$1:$G$14,2,FALSE)),VLOOKUP(G14,Lists!$I$1:$J$100,2,FALSE)),"")</f>
        <v/>
      </c>
      <c r="AH14" s="129">
        <f t="shared" si="5"/>
        <v>0</v>
      </c>
      <c r="AI14" s="92" t="e">
        <f>VLOOKUP($B14,'Rates-Time'!$A$7:$M$10,'Rates-Time'!C$7,TRUE)*E14</f>
        <v>#N/A</v>
      </c>
      <c r="AJ14" s="92" t="e">
        <f>VLOOKUP($B14,'Rates-Time'!$A$7:$M$10,'Rates-Time'!D$7,TRUE)</f>
        <v>#N/A</v>
      </c>
      <c r="AK14" s="92" t="e">
        <f>VLOOKUP($B14,'Rates-Time'!$A$7:$M$10,'Rates-Time'!E$7,TRUE)</f>
        <v>#N/A</v>
      </c>
      <c r="AL14" s="12">
        <f t="shared" si="6"/>
        <v>8</v>
      </c>
      <c r="AM14" s="12" t="e">
        <f>VLOOKUP($B14,'Rates-Time'!$A$7:$M$10,'Rates-Time'!G$7,TRUE)</f>
        <v>#N/A</v>
      </c>
      <c r="AN14" s="12" t="e">
        <f>VLOOKUP($B14,'Rates-Time'!$A$7:$M$10,'Rates-Time'!H$7,TRUE)</f>
        <v>#N/A</v>
      </c>
      <c r="AO14" s="12" t="e">
        <f>VLOOKUP($B14,'Rates-Time'!$A$7:$M$10,'Rates-Time'!I$7,TRUE)</f>
        <v>#N/A</v>
      </c>
      <c r="AP14" s="12" t="e">
        <f>VLOOKUP($B14,'Rates-Time'!$A$7:$M$10,'Rates-Time'!J$7,TRUE)</f>
        <v>#N/A</v>
      </c>
      <c r="AQ14" s="12" t="e">
        <f>VLOOKUP($B14,'Rates-Time'!$A$7:$M$10,'Rates-Time'!K$7,TRUE)</f>
        <v>#N/A</v>
      </c>
      <c r="AR14" s="12" t="e">
        <f>VLOOKUP($B14,'Rates-Time'!$A$7:$M$10,'Rates-Time'!L$7,TRUE)</f>
        <v>#N/A</v>
      </c>
      <c r="AS14" s="12">
        <f t="shared" si="7"/>
        <v>0</v>
      </c>
      <c r="AT14" s="12" t="b">
        <f t="shared" si="8"/>
        <v>0</v>
      </c>
      <c r="AU14" s="12" t="str">
        <f t="shared" si="9"/>
        <v/>
      </c>
      <c r="AW14" s="140">
        <f t="shared" si="10"/>
        <v>0</v>
      </c>
      <c r="AX14" s="140">
        <f t="shared" si="11"/>
        <v>0</v>
      </c>
      <c r="AY14" s="140">
        <f t="shared" si="12"/>
        <v>0</v>
      </c>
    </row>
    <row r="15" spans="1:51" ht="19.5" customHeight="1" x14ac:dyDescent="0.3">
      <c r="A15" s="90">
        <v>38</v>
      </c>
      <c r="B15" s="16"/>
      <c r="C15" s="21"/>
      <c r="D15" s="21"/>
      <c r="E15" s="125">
        <f t="shared" si="1"/>
        <v>0</v>
      </c>
      <c r="F15" s="16"/>
      <c r="G15" s="16"/>
      <c r="H15" s="1"/>
      <c r="I15" s="17"/>
      <c r="J15" s="17"/>
      <c r="K15" s="99">
        <f t="shared" si="2"/>
        <v>0</v>
      </c>
      <c r="L15" s="17"/>
      <c r="M15" s="123">
        <f>IFERROR(VLOOKUP(B15,'Rates-Exp'!$A$7:$L$85,'Rates-Exp'!C$7,TRUE),0)</f>
        <v>0</v>
      </c>
      <c r="N15" s="17"/>
      <c r="O15" s="71"/>
      <c r="P15" s="100">
        <f>IF(L15="Yes",0,IFERROR(IF(N15="Yes",VLOOKUP(B15,'Rates-Exp'!$A$7:$L$85,'Rates-Exp'!E$7,TRUE),VLOOKUP(B15,'Rates-Exp'!$A$7:$L$85,'Rates-Exp'!D$7,TRUE)),0))</f>
        <v>0</v>
      </c>
      <c r="Q15" s="101">
        <f t="shared" si="3"/>
        <v>0</v>
      </c>
      <c r="R15" s="18"/>
      <c r="S15" s="18"/>
      <c r="T15" s="17"/>
      <c r="U15" s="17"/>
      <c r="V15" s="17"/>
      <c r="W15" s="17"/>
      <c r="X15" s="91">
        <f>IFERROR(VLOOKUP($B15,'Rates-Exp'!$A$7:$L$85,'Rates-Exp'!F$7,TRUE),0)</f>
        <v>0</v>
      </c>
      <c r="Y15" s="91">
        <f>IFERROR(VLOOKUP($B15,'Rates-Exp'!$A$7:$L$85,'Rates-Exp'!G$7,TRUE),0)</f>
        <v>0</v>
      </c>
      <c r="Z15" s="91">
        <f>IFERROR(VLOOKUP($B15,'Rates-Exp'!$A$7:$L$85,'Rates-Exp'!H$7,TRUE),0)</f>
        <v>0</v>
      </c>
      <c r="AA15" s="102">
        <f t="shared" si="4"/>
        <v>0</v>
      </c>
      <c r="AB15" s="17"/>
      <c r="AC15" s="102">
        <f>IFERROR(IF(AB15="Yes",VLOOKUP($B15,'Rates-Exp'!$A$7:$L$85,'Rates-Exp'!L$7,TRUE),0),0)</f>
        <v>0</v>
      </c>
      <c r="AD15" s="18"/>
      <c r="AE15" s="18"/>
      <c r="AF15" s="18"/>
      <c r="AG15" s="103" t="str">
        <f>IFERROR(IF($H$3="Staff",CONCATENATE(VLOOKUP(F15,Lists!$A$1:$B$12,2,FALSE),"-",VLOOKUP(G15,Lists!$F$1:$G$14,2,FALSE)),VLOOKUP(G15,Lists!$I$1:$J$100,2,FALSE)),"")</f>
        <v/>
      </c>
      <c r="AH15" s="129">
        <f t="shared" si="5"/>
        <v>0</v>
      </c>
      <c r="AI15" s="92" t="e">
        <f>VLOOKUP($B15,'Rates-Time'!$A$7:$M$10,'Rates-Time'!C$7,TRUE)*E15</f>
        <v>#N/A</v>
      </c>
      <c r="AJ15" s="92" t="e">
        <f>VLOOKUP($B15,'Rates-Time'!$A$7:$M$10,'Rates-Time'!D$7,TRUE)</f>
        <v>#N/A</v>
      </c>
      <c r="AK15" s="92" t="e">
        <f>VLOOKUP($B15,'Rates-Time'!$A$7:$M$10,'Rates-Time'!E$7,TRUE)</f>
        <v>#N/A</v>
      </c>
      <c r="AL15" s="12">
        <f t="shared" si="6"/>
        <v>9</v>
      </c>
      <c r="AM15" s="12" t="e">
        <f>VLOOKUP($B15,'Rates-Time'!$A$7:$M$10,'Rates-Time'!G$7,TRUE)</f>
        <v>#N/A</v>
      </c>
      <c r="AN15" s="12" t="e">
        <f>VLOOKUP($B15,'Rates-Time'!$A$7:$M$10,'Rates-Time'!H$7,TRUE)</f>
        <v>#N/A</v>
      </c>
      <c r="AO15" s="12" t="e">
        <f>VLOOKUP($B15,'Rates-Time'!$A$7:$M$10,'Rates-Time'!I$7,TRUE)</f>
        <v>#N/A</v>
      </c>
      <c r="AP15" s="12" t="e">
        <f>VLOOKUP($B15,'Rates-Time'!$A$7:$M$10,'Rates-Time'!J$7,TRUE)</f>
        <v>#N/A</v>
      </c>
      <c r="AQ15" s="12" t="e">
        <f>VLOOKUP($B15,'Rates-Time'!$A$7:$M$10,'Rates-Time'!K$7,TRUE)</f>
        <v>#N/A</v>
      </c>
      <c r="AR15" s="12" t="e">
        <f>VLOOKUP($B15,'Rates-Time'!$A$7:$M$10,'Rates-Time'!L$7,TRUE)</f>
        <v>#N/A</v>
      </c>
      <c r="AS15" s="12">
        <f t="shared" si="7"/>
        <v>0</v>
      </c>
      <c r="AT15" s="12" t="b">
        <f t="shared" si="8"/>
        <v>0</v>
      </c>
      <c r="AU15" s="12" t="str">
        <f t="shared" si="9"/>
        <v/>
      </c>
      <c r="AW15" s="140">
        <f t="shared" si="10"/>
        <v>0</v>
      </c>
      <c r="AX15" s="140">
        <f t="shared" si="11"/>
        <v>0</v>
      </c>
      <c r="AY15" s="140">
        <f t="shared" si="12"/>
        <v>0</v>
      </c>
    </row>
    <row r="16" spans="1:51" ht="19.5" customHeight="1" x14ac:dyDescent="0.3">
      <c r="A16" s="90">
        <v>39</v>
      </c>
      <c r="B16" s="16"/>
      <c r="C16" s="21"/>
      <c r="D16" s="21"/>
      <c r="E16" s="125">
        <f t="shared" si="1"/>
        <v>0</v>
      </c>
      <c r="F16" s="16"/>
      <c r="G16" s="16"/>
      <c r="H16" s="1"/>
      <c r="I16" s="17"/>
      <c r="J16" s="17"/>
      <c r="K16" s="99">
        <f t="shared" si="2"/>
        <v>0</v>
      </c>
      <c r="L16" s="17"/>
      <c r="M16" s="123">
        <f>IFERROR(VLOOKUP(B16,'Rates-Exp'!$A$7:$L$85,'Rates-Exp'!C$7,TRUE),0)</f>
        <v>0</v>
      </c>
      <c r="N16" s="17"/>
      <c r="O16" s="71"/>
      <c r="P16" s="100">
        <f>IF(L16="Yes",0,IFERROR(IF(N16="Yes",VLOOKUP(B16,'Rates-Exp'!$A$7:$L$85,'Rates-Exp'!E$7,TRUE),VLOOKUP(B16,'Rates-Exp'!$A$7:$L$85,'Rates-Exp'!D$7,TRUE)),0))</f>
        <v>0</v>
      </c>
      <c r="Q16" s="101">
        <f t="shared" si="3"/>
        <v>0</v>
      </c>
      <c r="R16" s="18"/>
      <c r="S16" s="18"/>
      <c r="T16" s="17"/>
      <c r="U16" s="17"/>
      <c r="V16" s="17"/>
      <c r="W16" s="17"/>
      <c r="X16" s="91">
        <f>IFERROR(VLOOKUP($B16,'Rates-Exp'!$A$7:$L$85,'Rates-Exp'!F$7,TRUE),0)</f>
        <v>0</v>
      </c>
      <c r="Y16" s="91">
        <f>IFERROR(VLOOKUP($B16,'Rates-Exp'!$A$7:$L$85,'Rates-Exp'!G$7,TRUE),0)</f>
        <v>0</v>
      </c>
      <c r="Z16" s="91">
        <f>IFERROR(VLOOKUP($B16,'Rates-Exp'!$A$7:$L$85,'Rates-Exp'!H$7,TRUE),0)</f>
        <v>0</v>
      </c>
      <c r="AA16" s="102">
        <f t="shared" si="4"/>
        <v>0</v>
      </c>
      <c r="AB16" s="17"/>
      <c r="AC16" s="102">
        <f>IFERROR(IF(AB16="Yes",VLOOKUP($B16,'Rates-Exp'!$A$7:$L$85,'Rates-Exp'!L$7,TRUE),0),0)</f>
        <v>0</v>
      </c>
      <c r="AD16" s="18"/>
      <c r="AE16" s="18"/>
      <c r="AF16" s="18"/>
      <c r="AG16" s="103" t="str">
        <f>IFERROR(IF($H$3="Staff",CONCATENATE(VLOOKUP(F16,Lists!$A$1:$B$12,2,FALSE),"-",VLOOKUP(G16,Lists!$F$1:$G$14,2,FALSE)),VLOOKUP(G16,Lists!$I$1:$J$100,2,FALSE)),"")</f>
        <v/>
      </c>
      <c r="AH16" s="129">
        <f t="shared" si="5"/>
        <v>0</v>
      </c>
      <c r="AI16" s="92" t="e">
        <f>VLOOKUP($B16,'Rates-Time'!$A$7:$M$10,'Rates-Time'!C$7,TRUE)*E16</f>
        <v>#N/A</v>
      </c>
      <c r="AJ16" s="92" t="e">
        <f>VLOOKUP($B16,'Rates-Time'!$A$7:$M$10,'Rates-Time'!D$7,TRUE)</f>
        <v>#N/A</v>
      </c>
      <c r="AK16" s="92" t="e">
        <f>VLOOKUP($B16,'Rates-Time'!$A$7:$M$10,'Rates-Time'!E$7,TRUE)</f>
        <v>#N/A</v>
      </c>
      <c r="AL16" s="12">
        <f t="shared" si="6"/>
        <v>10</v>
      </c>
      <c r="AM16" s="12" t="e">
        <f>VLOOKUP($B16,'Rates-Time'!$A$7:$M$10,'Rates-Time'!G$7,TRUE)</f>
        <v>#N/A</v>
      </c>
      <c r="AN16" s="12" t="e">
        <f>VLOOKUP($B16,'Rates-Time'!$A$7:$M$10,'Rates-Time'!H$7,TRUE)</f>
        <v>#N/A</v>
      </c>
      <c r="AO16" s="12" t="e">
        <f>VLOOKUP($B16,'Rates-Time'!$A$7:$M$10,'Rates-Time'!I$7,TRUE)</f>
        <v>#N/A</v>
      </c>
      <c r="AP16" s="12" t="e">
        <f>VLOOKUP($B16,'Rates-Time'!$A$7:$M$10,'Rates-Time'!J$7,TRUE)</f>
        <v>#N/A</v>
      </c>
      <c r="AQ16" s="12" t="e">
        <f>VLOOKUP($B16,'Rates-Time'!$A$7:$M$10,'Rates-Time'!K$7,TRUE)</f>
        <v>#N/A</v>
      </c>
      <c r="AR16" s="12" t="e">
        <f>VLOOKUP($B16,'Rates-Time'!$A$7:$M$10,'Rates-Time'!L$7,TRUE)</f>
        <v>#N/A</v>
      </c>
      <c r="AS16" s="12">
        <f t="shared" si="7"/>
        <v>0</v>
      </c>
      <c r="AT16" s="12" t="b">
        <f t="shared" si="8"/>
        <v>0</v>
      </c>
      <c r="AU16" s="12" t="str">
        <f t="shared" si="9"/>
        <v/>
      </c>
      <c r="AW16" s="140">
        <f t="shared" si="10"/>
        <v>0</v>
      </c>
      <c r="AX16" s="140">
        <f t="shared" si="11"/>
        <v>0</v>
      </c>
      <c r="AY16" s="140">
        <f t="shared" si="12"/>
        <v>0</v>
      </c>
    </row>
    <row r="17" spans="1:51" ht="19.5" customHeight="1" x14ac:dyDescent="0.3">
      <c r="A17" s="90">
        <v>40</v>
      </c>
      <c r="B17" s="16"/>
      <c r="C17" s="21"/>
      <c r="D17" s="21"/>
      <c r="E17" s="125">
        <f t="shared" si="1"/>
        <v>0</v>
      </c>
      <c r="F17" s="16"/>
      <c r="G17" s="16"/>
      <c r="H17" s="1"/>
      <c r="I17" s="17"/>
      <c r="J17" s="17"/>
      <c r="K17" s="99">
        <f t="shared" si="2"/>
        <v>0</v>
      </c>
      <c r="L17" s="17"/>
      <c r="M17" s="123">
        <f>IFERROR(VLOOKUP(B17,'Rates-Exp'!$A$7:$L$85,'Rates-Exp'!C$7,TRUE),0)</f>
        <v>0</v>
      </c>
      <c r="N17" s="17"/>
      <c r="O17" s="71"/>
      <c r="P17" s="100">
        <f>IF(L17="Yes",0,IFERROR(IF(N17="Yes",VLOOKUP(B17,'Rates-Exp'!$A$7:$L$85,'Rates-Exp'!E$7,TRUE),VLOOKUP(B17,'Rates-Exp'!$A$7:$L$85,'Rates-Exp'!D$7,TRUE)),0))</f>
        <v>0</v>
      </c>
      <c r="Q17" s="101">
        <f t="shared" si="3"/>
        <v>0</v>
      </c>
      <c r="R17" s="18"/>
      <c r="S17" s="18"/>
      <c r="T17" s="17"/>
      <c r="U17" s="17"/>
      <c r="V17" s="17"/>
      <c r="W17" s="17"/>
      <c r="X17" s="91">
        <f>IFERROR(VLOOKUP($B17,'Rates-Exp'!$A$7:$L$85,'Rates-Exp'!F$7,TRUE),0)</f>
        <v>0</v>
      </c>
      <c r="Y17" s="91">
        <f>IFERROR(VLOOKUP($B17,'Rates-Exp'!$A$7:$L$85,'Rates-Exp'!G$7,TRUE),0)</f>
        <v>0</v>
      </c>
      <c r="Z17" s="91">
        <f>IFERROR(VLOOKUP($B17,'Rates-Exp'!$A$7:$L$85,'Rates-Exp'!H$7,TRUE),0)</f>
        <v>0</v>
      </c>
      <c r="AA17" s="102">
        <f t="shared" si="4"/>
        <v>0</v>
      </c>
      <c r="AB17" s="17"/>
      <c r="AC17" s="102">
        <f>IFERROR(IF(AB17="Yes",VLOOKUP($B17,'Rates-Exp'!$A$7:$L$85,'Rates-Exp'!L$7,TRUE),0),0)</f>
        <v>0</v>
      </c>
      <c r="AD17" s="18"/>
      <c r="AE17" s="18"/>
      <c r="AF17" s="18"/>
      <c r="AG17" s="103" t="str">
        <f>IFERROR(IF($H$3="Staff",CONCATENATE(VLOOKUP(F17,Lists!$A$1:$B$12,2,FALSE),"-",VLOOKUP(G17,Lists!$F$1:$G$14,2,FALSE)),VLOOKUP(G17,Lists!$I$1:$J$100,2,FALSE)),"")</f>
        <v/>
      </c>
      <c r="AH17" s="129">
        <f t="shared" si="5"/>
        <v>0</v>
      </c>
      <c r="AI17" s="92" t="e">
        <f>VLOOKUP($B17,'Rates-Time'!$A$7:$M$10,'Rates-Time'!C$7,TRUE)*E17</f>
        <v>#N/A</v>
      </c>
      <c r="AJ17" s="92" t="e">
        <f>VLOOKUP($B17,'Rates-Time'!$A$7:$M$10,'Rates-Time'!D$7,TRUE)</f>
        <v>#N/A</v>
      </c>
      <c r="AK17" s="92" t="e">
        <f>VLOOKUP($B17,'Rates-Time'!$A$7:$M$10,'Rates-Time'!E$7,TRUE)</f>
        <v>#N/A</v>
      </c>
      <c r="AL17" s="12">
        <f t="shared" si="6"/>
        <v>11</v>
      </c>
      <c r="AM17" s="12" t="e">
        <f>VLOOKUP($B17,'Rates-Time'!$A$7:$M$10,'Rates-Time'!G$7,TRUE)</f>
        <v>#N/A</v>
      </c>
      <c r="AN17" s="12" t="e">
        <f>VLOOKUP($B17,'Rates-Time'!$A$7:$M$10,'Rates-Time'!H$7,TRUE)</f>
        <v>#N/A</v>
      </c>
      <c r="AO17" s="12" t="e">
        <f>VLOOKUP($B17,'Rates-Time'!$A$7:$M$10,'Rates-Time'!I$7,TRUE)</f>
        <v>#N/A</v>
      </c>
      <c r="AP17" s="12" t="e">
        <f>VLOOKUP($B17,'Rates-Time'!$A$7:$M$10,'Rates-Time'!J$7,TRUE)</f>
        <v>#N/A</v>
      </c>
      <c r="AQ17" s="12" t="e">
        <f>VLOOKUP($B17,'Rates-Time'!$A$7:$M$10,'Rates-Time'!K$7,TRUE)</f>
        <v>#N/A</v>
      </c>
      <c r="AR17" s="12" t="e">
        <f>VLOOKUP($B17,'Rates-Time'!$A$7:$M$10,'Rates-Time'!L$7,TRUE)</f>
        <v>#N/A</v>
      </c>
      <c r="AS17" s="12">
        <f t="shared" si="7"/>
        <v>0</v>
      </c>
      <c r="AT17" s="12" t="b">
        <f t="shared" si="8"/>
        <v>0</v>
      </c>
      <c r="AU17" s="12" t="str">
        <f t="shared" si="9"/>
        <v/>
      </c>
      <c r="AW17" s="140">
        <f t="shared" si="10"/>
        <v>0</v>
      </c>
      <c r="AX17" s="140">
        <f t="shared" si="11"/>
        <v>0</v>
      </c>
      <c r="AY17" s="140">
        <f t="shared" si="12"/>
        <v>0</v>
      </c>
    </row>
    <row r="18" spans="1:51" ht="19.5" customHeight="1" x14ac:dyDescent="0.3">
      <c r="A18" s="90">
        <v>41</v>
      </c>
      <c r="B18" s="16"/>
      <c r="C18" s="21"/>
      <c r="D18" s="21"/>
      <c r="E18" s="125">
        <f t="shared" si="1"/>
        <v>0</v>
      </c>
      <c r="F18" s="16"/>
      <c r="G18" s="16"/>
      <c r="H18" s="1"/>
      <c r="I18" s="17"/>
      <c r="J18" s="17"/>
      <c r="K18" s="99">
        <f t="shared" si="2"/>
        <v>0</v>
      </c>
      <c r="L18" s="17"/>
      <c r="M18" s="123">
        <f>IFERROR(VLOOKUP(B18,'Rates-Exp'!$A$7:$L$85,'Rates-Exp'!C$7,TRUE),0)</f>
        <v>0</v>
      </c>
      <c r="N18" s="17"/>
      <c r="O18" s="71"/>
      <c r="P18" s="100">
        <f>IF(L18="Yes",0,IFERROR(IF(N18="Yes",VLOOKUP(B18,'Rates-Exp'!$A$7:$L$85,'Rates-Exp'!E$7,TRUE),VLOOKUP(B18,'Rates-Exp'!$A$7:$L$85,'Rates-Exp'!D$7,TRUE)),0))</f>
        <v>0</v>
      </c>
      <c r="Q18" s="101">
        <f t="shared" si="3"/>
        <v>0</v>
      </c>
      <c r="R18" s="18"/>
      <c r="S18" s="18"/>
      <c r="T18" s="17"/>
      <c r="U18" s="17"/>
      <c r="V18" s="17"/>
      <c r="W18" s="17"/>
      <c r="X18" s="91">
        <f>IFERROR(VLOOKUP($B18,'Rates-Exp'!$A$7:$L$85,'Rates-Exp'!F$7,TRUE),0)</f>
        <v>0</v>
      </c>
      <c r="Y18" s="91">
        <f>IFERROR(VLOOKUP($B18,'Rates-Exp'!$A$7:$L$85,'Rates-Exp'!G$7,TRUE),0)</f>
        <v>0</v>
      </c>
      <c r="Z18" s="91">
        <f>IFERROR(VLOOKUP($B18,'Rates-Exp'!$A$7:$L$85,'Rates-Exp'!H$7,TRUE),0)</f>
        <v>0</v>
      </c>
      <c r="AA18" s="102">
        <f t="shared" si="4"/>
        <v>0</v>
      </c>
      <c r="AB18" s="17"/>
      <c r="AC18" s="102">
        <f>IFERROR(IF(AB18="Yes",VLOOKUP($B18,'Rates-Exp'!$A$7:$L$85,'Rates-Exp'!L$7,TRUE),0),0)</f>
        <v>0</v>
      </c>
      <c r="AD18" s="18"/>
      <c r="AE18" s="18"/>
      <c r="AF18" s="18"/>
      <c r="AG18" s="103" t="str">
        <f>IFERROR(IF($H$3="Staff",CONCATENATE(VLOOKUP(F18,Lists!$A$1:$B$12,2,FALSE),"-",VLOOKUP(G18,Lists!$F$1:$G$14,2,FALSE)),VLOOKUP(G18,Lists!$I$1:$J$100,2,FALSE)),"")</f>
        <v/>
      </c>
      <c r="AH18" s="129">
        <f t="shared" si="5"/>
        <v>0</v>
      </c>
      <c r="AI18" s="92" t="e">
        <f>VLOOKUP($B18,'Rates-Time'!$A$7:$M$10,'Rates-Time'!C$7,TRUE)*E18</f>
        <v>#N/A</v>
      </c>
      <c r="AJ18" s="92" t="e">
        <f>VLOOKUP($B18,'Rates-Time'!$A$7:$M$10,'Rates-Time'!D$7,TRUE)</f>
        <v>#N/A</v>
      </c>
      <c r="AK18" s="92" t="e">
        <f>VLOOKUP($B18,'Rates-Time'!$A$7:$M$10,'Rates-Time'!E$7,TRUE)</f>
        <v>#N/A</v>
      </c>
      <c r="AL18" s="12">
        <f t="shared" si="6"/>
        <v>12</v>
      </c>
      <c r="AM18" s="12" t="e">
        <f>VLOOKUP($B18,'Rates-Time'!$A$7:$M$10,'Rates-Time'!G$7,TRUE)</f>
        <v>#N/A</v>
      </c>
      <c r="AN18" s="12" t="e">
        <f>VLOOKUP($B18,'Rates-Time'!$A$7:$M$10,'Rates-Time'!H$7,TRUE)</f>
        <v>#N/A</v>
      </c>
      <c r="AO18" s="12" t="e">
        <f>VLOOKUP($B18,'Rates-Time'!$A$7:$M$10,'Rates-Time'!I$7,TRUE)</f>
        <v>#N/A</v>
      </c>
      <c r="AP18" s="12" t="e">
        <f>VLOOKUP($B18,'Rates-Time'!$A$7:$M$10,'Rates-Time'!J$7,TRUE)</f>
        <v>#N/A</v>
      </c>
      <c r="AQ18" s="12" t="e">
        <f>VLOOKUP($B18,'Rates-Time'!$A$7:$M$10,'Rates-Time'!K$7,TRUE)</f>
        <v>#N/A</v>
      </c>
      <c r="AR18" s="12" t="e">
        <f>VLOOKUP($B18,'Rates-Time'!$A$7:$M$10,'Rates-Time'!L$7,TRUE)</f>
        <v>#N/A</v>
      </c>
      <c r="AS18" s="12">
        <f t="shared" si="7"/>
        <v>0</v>
      </c>
      <c r="AT18" s="12" t="b">
        <f t="shared" si="8"/>
        <v>0</v>
      </c>
      <c r="AU18" s="12" t="str">
        <f t="shared" si="9"/>
        <v/>
      </c>
      <c r="AW18" s="140">
        <f t="shared" si="10"/>
        <v>0</v>
      </c>
      <c r="AX18" s="140">
        <f t="shared" si="11"/>
        <v>0</v>
      </c>
      <c r="AY18" s="140">
        <f t="shared" si="12"/>
        <v>0</v>
      </c>
    </row>
    <row r="19" spans="1:51" ht="19.5" customHeight="1" x14ac:dyDescent="0.3">
      <c r="A19" s="90">
        <v>42</v>
      </c>
      <c r="B19" s="16"/>
      <c r="C19" s="21"/>
      <c r="D19" s="21"/>
      <c r="E19" s="125">
        <f t="shared" si="1"/>
        <v>0</v>
      </c>
      <c r="F19" s="16"/>
      <c r="G19" s="16"/>
      <c r="H19" s="1"/>
      <c r="I19" s="17"/>
      <c r="J19" s="17"/>
      <c r="K19" s="99">
        <f t="shared" si="2"/>
        <v>0</v>
      </c>
      <c r="L19" s="17"/>
      <c r="M19" s="123">
        <f>IFERROR(VLOOKUP(B19,'Rates-Exp'!$A$7:$L$85,'Rates-Exp'!C$7,TRUE),0)</f>
        <v>0</v>
      </c>
      <c r="N19" s="17"/>
      <c r="O19" s="71"/>
      <c r="P19" s="100">
        <f>IF(L19="Yes",0,IFERROR(IF(N19="Yes",VLOOKUP(B19,'Rates-Exp'!$A$7:$L$85,'Rates-Exp'!E$7,TRUE),VLOOKUP(B19,'Rates-Exp'!$A$7:$L$85,'Rates-Exp'!D$7,TRUE)),0))</f>
        <v>0</v>
      </c>
      <c r="Q19" s="101">
        <f t="shared" si="3"/>
        <v>0</v>
      </c>
      <c r="R19" s="18"/>
      <c r="S19" s="18"/>
      <c r="T19" s="17"/>
      <c r="U19" s="17"/>
      <c r="V19" s="17"/>
      <c r="W19" s="17"/>
      <c r="X19" s="91">
        <f>IFERROR(VLOOKUP($B19,'Rates-Exp'!$A$7:$L$85,'Rates-Exp'!F$7,TRUE),0)</f>
        <v>0</v>
      </c>
      <c r="Y19" s="91">
        <f>IFERROR(VLOOKUP($B19,'Rates-Exp'!$A$7:$L$85,'Rates-Exp'!G$7,TRUE),0)</f>
        <v>0</v>
      </c>
      <c r="Z19" s="91">
        <f>IFERROR(VLOOKUP($B19,'Rates-Exp'!$A$7:$L$85,'Rates-Exp'!H$7,TRUE),0)</f>
        <v>0</v>
      </c>
      <c r="AA19" s="102">
        <f t="shared" si="4"/>
        <v>0</v>
      </c>
      <c r="AB19" s="17"/>
      <c r="AC19" s="102">
        <f>IFERROR(IF(AB19="Yes",VLOOKUP($B19,'Rates-Exp'!$A$7:$L$85,'Rates-Exp'!L$7,TRUE),0),0)</f>
        <v>0</v>
      </c>
      <c r="AD19" s="18"/>
      <c r="AE19" s="18"/>
      <c r="AF19" s="18"/>
      <c r="AG19" s="103" t="str">
        <f>IFERROR(IF($H$3="Staff",CONCATENATE(VLOOKUP(F19,Lists!$A$1:$B$12,2,FALSE),"-",VLOOKUP(G19,Lists!$F$1:$G$14,2,FALSE)),VLOOKUP(G19,Lists!$I$1:$J$100,2,FALSE)),"")</f>
        <v/>
      </c>
      <c r="AH19" s="129">
        <f t="shared" si="5"/>
        <v>0</v>
      </c>
      <c r="AI19" s="92" t="e">
        <f>VLOOKUP($B19,'Rates-Time'!$A$7:$M$10,'Rates-Time'!C$7,TRUE)*E19</f>
        <v>#N/A</v>
      </c>
      <c r="AJ19" s="92" t="e">
        <f>VLOOKUP($B19,'Rates-Time'!$A$7:$M$10,'Rates-Time'!D$7,TRUE)</f>
        <v>#N/A</v>
      </c>
      <c r="AK19" s="92" t="e">
        <f>VLOOKUP($B19,'Rates-Time'!$A$7:$M$10,'Rates-Time'!E$7,TRUE)</f>
        <v>#N/A</v>
      </c>
      <c r="AL19" s="12">
        <f t="shared" si="6"/>
        <v>13</v>
      </c>
      <c r="AM19" s="12" t="e">
        <f>VLOOKUP($B19,'Rates-Time'!$A$7:$M$10,'Rates-Time'!G$7,TRUE)</f>
        <v>#N/A</v>
      </c>
      <c r="AN19" s="12" t="e">
        <f>VLOOKUP($B19,'Rates-Time'!$A$7:$M$10,'Rates-Time'!H$7,TRUE)</f>
        <v>#N/A</v>
      </c>
      <c r="AO19" s="12" t="e">
        <f>VLOOKUP($B19,'Rates-Time'!$A$7:$M$10,'Rates-Time'!I$7,TRUE)</f>
        <v>#N/A</v>
      </c>
      <c r="AP19" s="12" t="e">
        <f>VLOOKUP($B19,'Rates-Time'!$A$7:$M$10,'Rates-Time'!J$7,TRUE)</f>
        <v>#N/A</v>
      </c>
      <c r="AQ19" s="12" t="e">
        <f>VLOOKUP($B19,'Rates-Time'!$A$7:$M$10,'Rates-Time'!K$7,TRUE)</f>
        <v>#N/A</v>
      </c>
      <c r="AR19" s="12" t="e">
        <f>VLOOKUP($B19,'Rates-Time'!$A$7:$M$10,'Rates-Time'!L$7,TRUE)</f>
        <v>#N/A</v>
      </c>
      <c r="AS19" s="12">
        <f t="shared" si="7"/>
        <v>0</v>
      </c>
      <c r="AT19" s="12" t="b">
        <f t="shared" si="8"/>
        <v>0</v>
      </c>
      <c r="AU19" s="12" t="str">
        <f t="shared" si="9"/>
        <v/>
      </c>
      <c r="AW19" s="140">
        <f t="shared" si="10"/>
        <v>0</v>
      </c>
      <c r="AX19" s="140">
        <f t="shared" si="11"/>
        <v>0</v>
      </c>
      <c r="AY19" s="140">
        <f t="shared" si="12"/>
        <v>0</v>
      </c>
    </row>
    <row r="20" spans="1:51" ht="19.5" customHeight="1" x14ac:dyDescent="0.3">
      <c r="A20" s="90">
        <v>43</v>
      </c>
      <c r="B20" s="16"/>
      <c r="C20" s="21"/>
      <c r="D20" s="21"/>
      <c r="E20" s="125">
        <f t="shared" si="1"/>
        <v>0</v>
      </c>
      <c r="F20" s="16"/>
      <c r="G20" s="16"/>
      <c r="H20" s="1"/>
      <c r="I20" s="17"/>
      <c r="J20" s="17"/>
      <c r="K20" s="99">
        <f t="shared" si="2"/>
        <v>0</v>
      </c>
      <c r="L20" s="17"/>
      <c r="M20" s="123">
        <f>IFERROR(VLOOKUP(B20,'Rates-Exp'!$A$7:$L$85,'Rates-Exp'!C$7,TRUE),0)</f>
        <v>0</v>
      </c>
      <c r="N20" s="17"/>
      <c r="O20" s="71"/>
      <c r="P20" s="100">
        <f>IF(L20="Yes",0,IFERROR(IF(N20="Yes",VLOOKUP(B20,'Rates-Exp'!$A$7:$L$85,'Rates-Exp'!E$7,TRUE),VLOOKUP(B20,'Rates-Exp'!$A$7:$L$85,'Rates-Exp'!D$7,TRUE)),0))</f>
        <v>0</v>
      </c>
      <c r="Q20" s="101">
        <f t="shared" si="3"/>
        <v>0</v>
      </c>
      <c r="R20" s="18"/>
      <c r="S20" s="18"/>
      <c r="T20" s="17"/>
      <c r="U20" s="17"/>
      <c r="V20" s="17"/>
      <c r="W20" s="17"/>
      <c r="X20" s="91">
        <f>IFERROR(VLOOKUP($B20,'Rates-Exp'!$A$7:$L$85,'Rates-Exp'!F$7,TRUE),0)</f>
        <v>0</v>
      </c>
      <c r="Y20" s="91">
        <f>IFERROR(VLOOKUP($B20,'Rates-Exp'!$A$7:$L$85,'Rates-Exp'!G$7,TRUE),0)</f>
        <v>0</v>
      </c>
      <c r="Z20" s="91">
        <f>IFERROR(VLOOKUP($B20,'Rates-Exp'!$A$7:$L$85,'Rates-Exp'!H$7,TRUE),0)</f>
        <v>0</v>
      </c>
      <c r="AA20" s="102">
        <f t="shared" si="4"/>
        <v>0</v>
      </c>
      <c r="AB20" s="17"/>
      <c r="AC20" s="102">
        <f>IFERROR(IF(AB20="Yes",VLOOKUP($B20,'Rates-Exp'!$A$7:$L$85,'Rates-Exp'!L$7,TRUE),0),0)</f>
        <v>0</v>
      </c>
      <c r="AD20" s="18"/>
      <c r="AE20" s="18"/>
      <c r="AF20" s="18"/>
      <c r="AG20" s="103" t="str">
        <f>IFERROR(IF($H$3="Staff",CONCATENATE(VLOOKUP(F20,Lists!$A$1:$B$12,2,FALSE),"-",VLOOKUP(G20,Lists!$F$1:$G$14,2,FALSE)),VLOOKUP(G20,Lists!$I$1:$J$100,2,FALSE)),"")</f>
        <v/>
      </c>
      <c r="AH20" s="129">
        <f t="shared" si="5"/>
        <v>0</v>
      </c>
      <c r="AI20" s="92" t="e">
        <f>VLOOKUP($B20,'Rates-Time'!$A$7:$M$10,'Rates-Time'!C$7,TRUE)*E20</f>
        <v>#N/A</v>
      </c>
      <c r="AJ20" s="92" t="e">
        <f>VLOOKUP($B20,'Rates-Time'!$A$7:$M$10,'Rates-Time'!D$7,TRUE)</f>
        <v>#N/A</v>
      </c>
      <c r="AK20" s="92" t="e">
        <f>VLOOKUP($B20,'Rates-Time'!$A$7:$M$10,'Rates-Time'!E$7,TRUE)</f>
        <v>#N/A</v>
      </c>
      <c r="AL20" s="12">
        <f t="shared" si="6"/>
        <v>14</v>
      </c>
      <c r="AM20" s="12" t="e">
        <f>VLOOKUP($B20,'Rates-Time'!$A$7:$M$10,'Rates-Time'!G$7,TRUE)</f>
        <v>#N/A</v>
      </c>
      <c r="AN20" s="12" t="e">
        <f>VLOOKUP($B20,'Rates-Time'!$A$7:$M$10,'Rates-Time'!H$7,TRUE)</f>
        <v>#N/A</v>
      </c>
      <c r="AO20" s="12" t="e">
        <f>VLOOKUP($B20,'Rates-Time'!$A$7:$M$10,'Rates-Time'!I$7,TRUE)</f>
        <v>#N/A</v>
      </c>
      <c r="AP20" s="12" t="e">
        <f>VLOOKUP($B20,'Rates-Time'!$A$7:$M$10,'Rates-Time'!J$7,TRUE)</f>
        <v>#N/A</v>
      </c>
      <c r="AQ20" s="12" t="e">
        <f>VLOOKUP($B20,'Rates-Time'!$A$7:$M$10,'Rates-Time'!K$7,TRUE)</f>
        <v>#N/A</v>
      </c>
      <c r="AR20" s="12" t="e">
        <f>VLOOKUP($B20,'Rates-Time'!$A$7:$M$10,'Rates-Time'!L$7,TRUE)</f>
        <v>#N/A</v>
      </c>
      <c r="AS20" s="12">
        <f t="shared" si="7"/>
        <v>0</v>
      </c>
      <c r="AT20" s="12" t="b">
        <f t="shared" si="8"/>
        <v>0</v>
      </c>
      <c r="AU20" s="12" t="str">
        <f t="shared" si="9"/>
        <v/>
      </c>
      <c r="AW20" s="140">
        <f t="shared" si="10"/>
        <v>0</v>
      </c>
      <c r="AX20" s="140">
        <f t="shared" si="11"/>
        <v>0</v>
      </c>
      <c r="AY20" s="140">
        <f t="shared" si="12"/>
        <v>0</v>
      </c>
    </row>
    <row r="21" spans="1:51" ht="19.5" customHeight="1" x14ac:dyDescent="0.3">
      <c r="A21" s="90">
        <v>44</v>
      </c>
      <c r="B21" s="16"/>
      <c r="C21" s="21"/>
      <c r="D21" s="21"/>
      <c r="E21" s="125">
        <f t="shared" si="1"/>
        <v>0</v>
      </c>
      <c r="F21" s="16"/>
      <c r="G21" s="16"/>
      <c r="H21" s="1"/>
      <c r="I21" s="17"/>
      <c r="J21" s="17"/>
      <c r="K21" s="99">
        <f t="shared" si="2"/>
        <v>0</v>
      </c>
      <c r="L21" s="17"/>
      <c r="M21" s="123">
        <f>IFERROR(VLOOKUP(B21,'Rates-Exp'!$A$7:$L$85,'Rates-Exp'!C$7,TRUE),0)</f>
        <v>0</v>
      </c>
      <c r="N21" s="17"/>
      <c r="O21" s="71"/>
      <c r="P21" s="100">
        <f>IF(L21="Yes",0,IFERROR(IF(N21="Yes",VLOOKUP(B21,'Rates-Exp'!$A$7:$L$85,'Rates-Exp'!E$7,TRUE),VLOOKUP(B21,'Rates-Exp'!$A$7:$L$85,'Rates-Exp'!D$7,TRUE)),0))</f>
        <v>0</v>
      </c>
      <c r="Q21" s="101">
        <f t="shared" si="3"/>
        <v>0</v>
      </c>
      <c r="R21" s="18"/>
      <c r="S21" s="18"/>
      <c r="T21" s="17"/>
      <c r="U21" s="17"/>
      <c r="V21" s="17"/>
      <c r="W21" s="17"/>
      <c r="X21" s="91">
        <f>IFERROR(VLOOKUP($B21,'Rates-Exp'!$A$7:$L$85,'Rates-Exp'!F$7,TRUE),0)</f>
        <v>0</v>
      </c>
      <c r="Y21" s="91">
        <f>IFERROR(VLOOKUP($B21,'Rates-Exp'!$A$7:$L$85,'Rates-Exp'!G$7,TRUE),0)</f>
        <v>0</v>
      </c>
      <c r="Z21" s="91">
        <f>IFERROR(VLOOKUP($B21,'Rates-Exp'!$A$7:$L$85,'Rates-Exp'!H$7,TRUE),0)</f>
        <v>0</v>
      </c>
      <c r="AA21" s="102">
        <f t="shared" si="4"/>
        <v>0</v>
      </c>
      <c r="AB21" s="17"/>
      <c r="AC21" s="102">
        <f>IFERROR(IF(AB21="Yes",VLOOKUP($B21,'Rates-Exp'!$A$7:$L$85,'Rates-Exp'!L$7,TRUE),0),0)</f>
        <v>0</v>
      </c>
      <c r="AD21" s="18"/>
      <c r="AE21" s="18"/>
      <c r="AF21" s="18"/>
      <c r="AG21" s="103" t="str">
        <f>IFERROR(IF($H$3="Staff",CONCATENATE(VLOOKUP(F21,Lists!$A$1:$B$12,2,FALSE),"-",VLOOKUP(G21,Lists!$F$1:$G$14,2,FALSE)),VLOOKUP(G21,Lists!$I$1:$J$100,2,FALSE)),"")</f>
        <v/>
      </c>
      <c r="AH21" s="129">
        <f t="shared" si="5"/>
        <v>0</v>
      </c>
      <c r="AI21" s="92" t="e">
        <f>VLOOKUP($B21,'Rates-Time'!$A$7:$M$10,'Rates-Time'!C$7,TRUE)*E21</f>
        <v>#N/A</v>
      </c>
      <c r="AJ21" s="92" t="e">
        <f>VLOOKUP($B21,'Rates-Time'!$A$7:$M$10,'Rates-Time'!D$7,TRUE)</f>
        <v>#N/A</v>
      </c>
      <c r="AK21" s="92" t="e">
        <f>VLOOKUP($B21,'Rates-Time'!$A$7:$M$10,'Rates-Time'!E$7,TRUE)</f>
        <v>#N/A</v>
      </c>
      <c r="AL21" s="12">
        <f t="shared" si="6"/>
        <v>15</v>
      </c>
      <c r="AM21" s="12" t="e">
        <f>VLOOKUP($B21,'Rates-Time'!$A$7:$M$10,'Rates-Time'!G$7,TRUE)</f>
        <v>#N/A</v>
      </c>
      <c r="AN21" s="12" t="e">
        <f>VLOOKUP($B21,'Rates-Time'!$A$7:$M$10,'Rates-Time'!H$7,TRUE)</f>
        <v>#N/A</v>
      </c>
      <c r="AO21" s="12" t="e">
        <f>VLOOKUP($B21,'Rates-Time'!$A$7:$M$10,'Rates-Time'!I$7,TRUE)</f>
        <v>#N/A</v>
      </c>
      <c r="AP21" s="12" t="e">
        <f>VLOOKUP($B21,'Rates-Time'!$A$7:$M$10,'Rates-Time'!J$7,TRUE)</f>
        <v>#N/A</v>
      </c>
      <c r="AQ21" s="12" t="e">
        <f>VLOOKUP($B21,'Rates-Time'!$A$7:$M$10,'Rates-Time'!K$7,TRUE)</f>
        <v>#N/A</v>
      </c>
      <c r="AR21" s="12" t="e">
        <f>VLOOKUP($B21,'Rates-Time'!$A$7:$M$10,'Rates-Time'!L$7,TRUE)</f>
        <v>#N/A</v>
      </c>
      <c r="AS21" s="12">
        <f t="shared" si="7"/>
        <v>0</v>
      </c>
      <c r="AT21" s="12" t="b">
        <f t="shared" si="8"/>
        <v>0</v>
      </c>
      <c r="AU21" s="12" t="str">
        <f t="shared" si="9"/>
        <v/>
      </c>
      <c r="AW21" s="140">
        <f t="shared" si="10"/>
        <v>0</v>
      </c>
      <c r="AX21" s="140">
        <f t="shared" si="11"/>
        <v>0</v>
      </c>
      <c r="AY21" s="140">
        <f t="shared" si="12"/>
        <v>0</v>
      </c>
    </row>
    <row r="22" spans="1:51" ht="19.5" customHeight="1" x14ac:dyDescent="0.3">
      <c r="A22" s="90">
        <v>45</v>
      </c>
      <c r="B22" s="16"/>
      <c r="C22" s="21"/>
      <c r="D22" s="21"/>
      <c r="E22" s="125">
        <f t="shared" si="1"/>
        <v>0</v>
      </c>
      <c r="F22" s="16"/>
      <c r="G22" s="16"/>
      <c r="H22" s="1"/>
      <c r="I22" s="17"/>
      <c r="J22" s="17"/>
      <c r="K22" s="99">
        <f t="shared" si="2"/>
        <v>0</v>
      </c>
      <c r="L22" s="17"/>
      <c r="M22" s="123">
        <f>IFERROR(VLOOKUP(B22,'Rates-Exp'!$A$7:$L$85,'Rates-Exp'!C$7,TRUE),0)</f>
        <v>0</v>
      </c>
      <c r="N22" s="17"/>
      <c r="O22" s="71"/>
      <c r="P22" s="100">
        <f>IF(L22="Yes",0,IFERROR(IF(N22="Yes",VLOOKUP(B22,'Rates-Exp'!$A$7:$L$85,'Rates-Exp'!E$7,TRUE),VLOOKUP(B22,'Rates-Exp'!$A$7:$L$85,'Rates-Exp'!D$7,TRUE)),0))</f>
        <v>0</v>
      </c>
      <c r="Q22" s="101">
        <f t="shared" si="3"/>
        <v>0</v>
      </c>
      <c r="R22" s="18"/>
      <c r="S22" s="18"/>
      <c r="T22" s="17"/>
      <c r="U22" s="17"/>
      <c r="V22" s="17"/>
      <c r="W22" s="17"/>
      <c r="X22" s="91">
        <f>IFERROR(VLOOKUP($B22,'Rates-Exp'!$A$7:$L$85,'Rates-Exp'!F$7,TRUE),0)</f>
        <v>0</v>
      </c>
      <c r="Y22" s="91">
        <f>IFERROR(VLOOKUP($B22,'Rates-Exp'!$A$7:$L$85,'Rates-Exp'!G$7,TRUE),0)</f>
        <v>0</v>
      </c>
      <c r="Z22" s="91">
        <f>IFERROR(VLOOKUP($B22,'Rates-Exp'!$A$7:$L$85,'Rates-Exp'!H$7,TRUE),0)</f>
        <v>0</v>
      </c>
      <c r="AA22" s="102">
        <f t="shared" si="4"/>
        <v>0</v>
      </c>
      <c r="AB22" s="17"/>
      <c r="AC22" s="102">
        <f>IFERROR(IF(AB22="Yes",VLOOKUP($B22,'Rates-Exp'!$A$7:$L$85,'Rates-Exp'!L$7,TRUE),0),0)</f>
        <v>0</v>
      </c>
      <c r="AD22" s="18"/>
      <c r="AE22" s="18"/>
      <c r="AF22" s="18"/>
      <c r="AG22" s="103" t="str">
        <f>IFERROR(IF($H$3="Staff",CONCATENATE(VLOOKUP(F22,Lists!$A$1:$B$12,2,FALSE),"-",VLOOKUP(G22,Lists!$F$1:$G$14,2,FALSE)),VLOOKUP(G22,Lists!$I$1:$J$100,2,FALSE)),"")</f>
        <v/>
      </c>
      <c r="AH22" s="129">
        <f t="shared" si="5"/>
        <v>0</v>
      </c>
      <c r="AI22" s="92" t="e">
        <f>VLOOKUP($B22,'Rates-Time'!$A$7:$M$10,'Rates-Time'!C$7,TRUE)*E22</f>
        <v>#N/A</v>
      </c>
      <c r="AJ22" s="92" t="e">
        <f>VLOOKUP($B22,'Rates-Time'!$A$7:$M$10,'Rates-Time'!D$7,TRUE)</f>
        <v>#N/A</v>
      </c>
      <c r="AK22" s="92" t="e">
        <f>VLOOKUP($B22,'Rates-Time'!$A$7:$M$10,'Rates-Time'!E$7,TRUE)</f>
        <v>#N/A</v>
      </c>
      <c r="AL22" s="12">
        <f t="shared" si="6"/>
        <v>16</v>
      </c>
      <c r="AM22" s="12" t="e">
        <f>VLOOKUP($B22,'Rates-Time'!$A$7:$M$10,'Rates-Time'!G$7,TRUE)</f>
        <v>#N/A</v>
      </c>
      <c r="AN22" s="12" t="e">
        <f>VLOOKUP($B22,'Rates-Time'!$A$7:$M$10,'Rates-Time'!H$7,TRUE)</f>
        <v>#N/A</v>
      </c>
      <c r="AO22" s="12" t="e">
        <f>VLOOKUP($B22,'Rates-Time'!$A$7:$M$10,'Rates-Time'!I$7,TRUE)</f>
        <v>#N/A</v>
      </c>
      <c r="AP22" s="12" t="e">
        <f>VLOOKUP($B22,'Rates-Time'!$A$7:$M$10,'Rates-Time'!J$7,TRUE)</f>
        <v>#N/A</v>
      </c>
      <c r="AQ22" s="12" t="e">
        <f>VLOOKUP($B22,'Rates-Time'!$A$7:$M$10,'Rates-Time'!K$7,TRUE)</f>
        <v>#N/A</v>
      </c>
      <c r="AR22" s="12" t="e">
        <f>VLOOKUP($B22,'Rates-Time'!$A$7:$M$10,'Rates-Time'!L$7,TRUE)</f>
        <v>#N/A</v>
      </c>
      <c r="AS22" s="12">
        <f t="shared" si="7"/>
        <v>0</v>
      </c>
      <c r="AT22" s="12" t="b">
        <f t="shared" si="8"/>
        <v>0</v>
      </c>
      <c r="AU22" s="12" t="str">
        <f t="shared" si="9"/>
        <v/>
      </c>
      <c r="AW22" s="140">
        <f t="shared" si="10"/>
        <v>0</v>
      </c>
      <c r="AX22" s="140">
        <f t="shared" si="11"/>
        <v>0</v>
      </c>
      <c r="AY22" s="140">
        <f t="shared" si="12"/>
        <v>0</v>
      </c>
    </row>
    <row r="23" spans="1:51" ht="19.5" customHeight="1" x14ac:dyDescent="0.3">
      <c r="A23" s="90">
        <v>46</v>
      </c>
      <c r="B23" s="16"/>
      <c r="C23" s="21"/>
      <c r="D23" s="21"/>
      <c r="E23" s="125">
        <f t="shared" si="1"/>
        <v>0</v>
      </c>
      <c r="F23" s="16"/>
      <c r="G23" s="16"/>
      <c r="H23" s="1"/>
      <c r="I23" s="17"/>
      <c r="J23" s="17"/>
      <c r="K23" s="99">
        <f t="shared" si="2"/>
        <v>0</v>
      </c>
      <c r="L23" s="17"/>
      <c r="M23" s="123">
        <f>IFERROR(VLOOKUP(B23,'Rates-Exp'!$A$7:$L$85,'Rates-Exp'!C$7,TRUE),0)</f>
        <v>0</v>
      </c>
      <c r="N23" s="17"/>
      <c r="O23" s="71"/>
      <c r="P23" s="100">
        <f>IF(L23="Yes",0,IFERROR(IF(N23="Yes",VLOOKUP(B23,'Rates-Exp'!$A$7:$L$85,'Rates-Exp'!E$7,TRUE),VLOOKUP(B23,'Rates-Exp'!$A$7:$L$85,'Rates-Exp'!D$7,TRUE)),0))</f>
        <v>0</v>
      </c>
      <c r="Q23" s="101">
        <f t="shared" si="3"/>
        <v>0</v>
      </c>
      <c r="R23" s="18"/>
      <c r="S23" s="18"/>
      <c r="T23" s="17"/>
      <c r="U23" s="17"/>
      <c r="V23" s="17"/>
      <c r="W23" s="17"/>
      <c r="X23" s="91">
        <f>IFERROR(VLOOKUP($B23,'Rates-Exp'!$A$7:$L$85,'Rates-Exp'!F$7,TRUE),0)</f>
        <v>0</v>
      </c>
      <c r="Y23" s="91">
        <f>IFERROR(VLOOKUP($B23,'Rates-Exp'!$A$7:$L$85,'Rates-Exp'!G$7,TRUE),0)</f>
        <v>0</v>
      </c>
      <c r="Z23" s="91">
        <f>IFERROR(VLOOKUP($B23,'Rates-Exp'!$A$7:$L$85,'Rates-Exp'!H$7,TRUE),0)</f>
        <v>0</v>
      </c>
      <c r="AA23" s="102">
        <f t="shared" si="4"/>
        <v>0</v>
      </c>
      <c r="AB23" s="17"/>
      <c r="AC23" s="102">
        <f>IFERROR(IF(AB23="Yes",VLOOKUP($B23,'Rates-Exp'!$A$7:$L$85,'Rates-Exp'!L$7,TRUE),0),0)</f>
        <v>0</v>
      </c>
      <c r="AD23" s="18"/>
      <c r="AE23" s="18"/>
      <c r="AF23" s="18"/>
      <c r="AG23" s="103" t="str">
        <f>IFERROR(IF($H$3="Staff",CONCATENATE(VLOOKUP(F23,Lists!$A$1:$B$12,2,FALSE),"-",VLOOKUP(G23,Lists!$F$1:$G$14,2,FALSE)),VLOOKUP(G23,Lists!$I$1:$J$100,2,FALSE)),"")</f>
        <v/>
      </c>
      <c r="AH23" s="129">
        <f t="shared" si="5"/>
        <v>0</v>
      </c>
      <c r="AI23" s="92" t="e">
        <f>VLOOKUP($B23,'Rates-Time'!$A$7:$M$10,'Rates-Time'!C$7,TRUE)*E23</f>
        <v>#N/A</v>
      </c>
      <c r="AJ23" s="92" t="e">
        <f>VLOOKUP($B23,'Rates-Time'!$A$7:$M$10,'Rates-Time'!D$7,TRUE)</f>
        <v>#N/A</v>
      </c>
      <c r="AK23" s="92" t="e">
        <f>VLOOKUP($B23,'Rates-Time'!$A$7:$M$10,'Rates-Time'!E$7,TRUE)</f>
        <v>#N/A</v>
      </c>
      <c r="AL23" s="12">
        <f t="shared" si="6"/>
        <v>17</v>
      </c>
      <c r="AM23" s="12" t="e">
        <f>VLOOKUP($B23,'Rates-Time'!$A$7:$M$10,'Rates-Time'!G$7,TRUE)</f>
        <v>#N/A</v>
      </c>
      <c r="AN23" s="12" t="e">
        <f>VLOOKUP($B23,'Rates-Time'!$A$7:$M$10,'Rates-Time'!H$7,TRUE)</f>
        <v>#N/A</v>
      </c>
      <c r="AO23" s="12" t="e">
        <f>VLOOKUP($B23,'Rates-Time'!$A$7:$M$10,'Rates-Time'!I$7,TRUE)</f>
        <v>#N/A</v>
      </c>
      <c r="AP23" s="12" t="e">
        <f>VLOOKUP($B23,'Rates-Time'!$A$7:$M$10,'Rates-Time'!J$7,TRUE)</f>
        <v>#N/A</v>
      </c>
      <c r="AQ23" s="12" t="e">
        <f>VLOOKUP($B23,'Rates-Time'!$A$7:$M$10,'Rates-Time'!K$7,TRUE)</f>
        <v>#N/A</v>
      </c>
      <c r="AR23" s="12" t="e">
        <f>VLOOKUP($B23,'Rates-Time'!$A$7:$M$10,'Rates-Time'!L$7,TRUE)</f>
        <v>#N/A</v>
      </c>
      <c r="AS23" s="12">
        <f t="shared" si="7"/>
        <v>0</v>
      </c>
      <c r="AT23" s="12" t="b">
        <f t="shared" si="8"/>
        <v>0</v>
      </c>
      <c r="AU23" s="12" t="str">
        <f t="shared" si="9"/>
        <v/>
      </c>
      <c r="AW23" s="140">
        <f t="shared" si="10"/>
        <v>0</v>
      </c>
      <c r="AX23" s="140">
        <f t="shared" si="11"/>
        <v>0</v>
      </c>
      <c r="AY23" s="140">
        <f t="shared" si="12"/>
        <v>0</v>
      </c>
    </row>
    <row r="24" spans="1:51" ht="19.5" customHeight="1" x14ac:dyDescent="0.3">
      <c r="A24" s="90">
        <v>47</v>
      </c>
      <c r="B24" s="16"/>
      <c r="C24" s="21"/>
      <c r="D24" s="21"/>
      <c r="E24" s="125">
        <f t="shared" si="1"/>
        <v>0</v>
      </c>
      <c r="F24" s="16"/>
      <c r="G24" s="16"/>
      <c r="H24" s="1"/>
      <c r="I24" s="17"/>
      <c r="J24" s="17"/>
      <c r="K24" s="99">
        <f t="shared" si="2"/>
        <v>0</v>
      </c>
      <c r="L24" s="17"/>
      <c r="M24" s="123">
        <f>IFERROR(VLOOKUP(B24,'Rates-Exp'!$A$7:$L$85,'Rates-Exp'!C$7,TRUE),0)</f>
        <v>0</v>
      </c>
      <c r="N24" s="17"/>
      <c r="O24" s="71"/>
      <c r="P24" s="100">
        <f>IF(L24="Yes",0,IFERROR(IF(N24="Yes",VLOOKUP(B24,'Rates-Exp'!$A$7:$L$85,'Rates-Exp'!E$7,TRUE),VLOOKUP(B24,'Rates-Exp'!$A$7:$L$85,'Rates-Exp'!D$7,TRUE)),0))</f>
        <v>0</v>
      </c>
      <c r="Q24" s="101">
        <f t="shared" si="3"/>
        <v>0</v>
      </c>
      <c r="R24" s="18"/>
      <c r="S24" s="18"/>
      <c r="T24" s="17"/>
      <c r="U24" s="17"/>
      <c r="V24" s="17"/>
      <c r="W24" s="17"/>
      <c r="X24" s="91">
        <f>IFERROR(VLOOKUP($B24,'Rates-Exp'!$A$7:$L$85,'Rates-Exp'!F$7,TRUE),0)</f>
        <v>0</v>
      </c>
      <c r="Y24" s="91">
        <f>IFERROR(VLOOKUP($B24,'Rates-Exp'!$A$7:$L$85,'Rates-Exp'!G$7,TRUE),0)</f>
        <v>0</v>
      </c>
      <c r="Z24" s="91">
        <f>IFERROR(VLOOKUP($B24,'Rates-Exp'!$A$7:$L$85,'Rates-Exp'!H$7,TRUE),0)</f>
        <v>0</v>
      </c>
      <c r="AA24" s="102">
        <f t="shared" si="4"/>
        <v>0</v>
      </c>
      <c r="AB24" s="17"/>
      <c r="AC24" s="102">
        <f>IFERROR(IF(AB24="Yes",VLOOKUP($B24,'Rates-Exp'!$A$7:$L$85,'Rates-Exp'!L$7,TRUE),0),0)</f>
        <v>0</v>
      </c>
      <c r="AD24" s="18"/>
      <c r="AE24" s="18"/>
      <c r="AF24" s="18"/>
      <c r="AG24" s="103" t="str">
        <f>IFERROR(IF($H$3="Staff",CONCATENATE(VLOOKUP(F24,Lists!$A$1:$B$12,2,FALSE),"-",VLOOKUP(G24,Lists!$F$1:$G$14,2,FALSE)),VLOOKUP(G24,Lists!$I$1:$J$100,2,FALSE)),"")</f>
        <v/>
      </c>
      <c r="AH24" s="129">
        <f t="shared" si="5"/>
        <v>0</v>
      </c>
      <c r="AI24" s="92" t="e">
        <f>VLOOKUP($B24,'Rates-Time'!$A$7:$M$10,'Rates-Time'!C$7,TRUE)*E24</f>
        <v>#N/A</v>
      </c>
      <c r="AJ24" s="92" t="e">
        <f>VLOOKUP($B24,'Rates-Time'!$A$7:$M$10,'Rates-Time'!D$7,TRUE)</f>
        <v>#N/A</v>
      </c>
      <c r="AK24" s="92" t="e">
        <f>VLOOKUP($B24,'Rates-Time'!$A$7:$M$10,'Rates-Time'!E$7,TRUE)</f>
        <v>#N/A</v>
      </c>
      <c r="AL24" s="12">
        <f t="shared" si="6"/>
        <v>18</v>
      </c>
      <c r="AM24" s="12" t="e">
        <f>VLOOKUP($B24,'Rates-Time'!$A$7:$M$10,'Rates-Time'!G$7,TRUE)</f>
        <v>#N/A</v>
      </c>
      <c r="AN24" s="12" t="e">
        <f>VLOOKUP($B24,'Rates-Time'!$A$7:$M$10,'Rates-Time'!H$7,TRUE)</f>
        <v>#N/A</v>
      </c>
      <c r="AO24" s="12" t="e">
        <f>VLOOKUP($B24,'Rates-Time'!$A$7:$M$10,'Rates-Time'!I$7,TRUE)</f>
        <v>#N/A</v>
      </c>
      <c r="AP24" s="12" t="e">
        <f>VLOOKUP($B24,'Rates-Time'!$A$7:$M$10,'Rates-Time'!J$7,TRUE)</f>
        <v>#N/A</v>
      </c>
      <c r="AQ24" s="12" t="e">
        <f>VLOOKUP($B24,'Rates-Time'!$A$7:$M$10,'Rates-Time'!K$7,TRUE)</f>
        <v>#N/A</v>
      </c>
      <c r="AR24" s="12" t="e">
        <f>VLOOKUP($B24,'Rates-Time'!$A$7:$M$10,'Rates-Time'!L$7,TRUE)</f>
        <v>#N/A</v>
      </c>
      <c r="AS24" s="12">
        <f t="shared" si="7"/>
        <v>0</v>
      </c>
      <c r="AT24" s="12" t="b">
        <f t="shared" si="8"/>
        <v>0</v>
      </c>
      <c r="AU24" s="12" t="str">
        <f t="shared" si="9"/>
        <v/>
      </c>
      <c r="AW24" s="140">
        <f t="shared" si="10"/>
        <v>0</v>
      </c>
      <c r="AX24" s="140">
        <f t="shared" si="11"/>
        <v>0</v>
      </c>
      <c r="AY24" s="140">
        <f t="shared" si="12"/>
        <v>0</v>
      </c>
    </row>
    <row r="25" spans="1:51" ht="19.5" customHeight="1" x14ac:dyDescent="0.3">
      <c r="A25" s="90">
        <v>48</v>
      </c>
      <c r="B25" s="16"/>
      <c r="C25" s="21"/>
      <c r="D25" s="21"/>
      <c r="E25" s="125">
        <f t="shared" si="1"/>
        <v>0</v>
      </c>
      <c r="F25" s="16"/>
      <c r="G25" s="16"/>
      <c r="H25" s="1"/>
      <c r="I25" s="17"/>
      <c r="J25" s="17"/>
      <c r="K25" s="99">
        <f t="shared" si="2"/>
        <v>0</v>
      </c>
      <c r="L25" s="17"/>
      <c r="M25" s="123">
        <f>IFERROR(VLOOKUP(B25,'Rates-Exp'!$A$7:$L$85,'Rates-Exp'!C$7,TRUE),0)</f>
        <v>0</v>
      </c>
      <c r="N25" s="17"/>
      <c r="O25" s="71"/>
      <c r="P25" s="100">
        <f>IF(L25="Yes",0,IFERROR(IF(N25="Yes",VLOOKUP(B25,'Rates-Exp'!$A$7:$L$85,'Rates-Exp'!E$7,TRUE),VLOOKUP(B25,'Rates-Exp'!$A$7:$L$85,'Rates-Exp'!D$7,TRUE)),0))</f>
        <v>0</v>
      </c>
      <c r="Q25" s="101">
        <f t="shared" si="3"/>
        <v>0</v>
      </c>
      <c r="R25" s="18"/>
      <c r="S25" s="18"/>
      <c r="T25" s="17"/>
      <c r="U25" s="17"/>
      <c r="V25" s="17"/>
      <c r="W25" s="17"/>
      <c r="X25" s="91">
        <f>IFERROR(VLOOKUP($B25,'Rates-Exp'!$A$7:$L$85,'Rates-Exp'!F$7,TRUE),0)</f>
        <v>0</v>
      </c>
      <c r="Y25" s="91">
        <f>IFERROR(VLOOKUP($B25,'Rates-Exp'!$A$7:$L$85,'Rates-Exp'!G$7,TRUE),0)</f>
        <v>0</v>
      </c>
      <c r="Z25" s="91">
        <f>IFERROR(VLOOKUP($B25,'Rates-Exp'!$A$7:$L$85,'Rates-Exp'!H$7,TRUE),0)</f>
        <v>0</v>
      </c>
      <c r="AA25" s="102">
        <f t="shared" si="4"/>
        <v>0</v>
      </c>
      <c r="AB25" s="17"/>
      <c r="AC25" s="102">
        <f>IFERROR(IF(AB25="Yes",VLOOKUP($B25,'Rates-Exp'!$A$7:$L$85,'Rates-Exp'!L$7,TRUE),0),0)</f>
        <v>0</v>
      </c>
      <c r="AD25" s="18"/>
      <c r="AE25" s="18"/>
      <c r="AF25" s="18"/>
      <c r="AG25" s="103" t="str">
        <f>IFERROR(IF($H$3="Staff",CONCATENATE(VLOOKUP(F25,Lists!$A$1:$B$12,2,FALSE),"-",VLOOKUP(G25,Lists!$F$1:$G$14,2,FALSE)),VLOOKUP(G25,Lists!$I$1:$J$100,2,FALSE)),"")</f>
        <v/>
      </c>
      <c r="AH25" s="129">
        <f t="shared" si="5"/>
        <v>0</v>
      </c>
      <c r="AI25" s="92" t="e">
        <f>VLOOKUP($B25,'Rates-Time'!$A$7:$M$10,'Rates-Time'!C$7,TRUE)*E25</f>
        <v>#N/A</v>
      </c>
      <c r="AJ25" s="92" t="e">
        <f>VLOOKUP($B25,'Rates-Time'!$A$7:$M$10,'Rates-Time'!D$7,TRUE)</f>
        <v>#N/A</v>
      </c>
      <c r="AK25" s="92" t="e">
        <f>VLOOKUP($B25,'Rates-Time'!$A$7:$M$10,'Rates-Time'!E$7,TRUE)</f>
        <v>#N/A</v>
      </c>
      <c r="AL25" s="12">
        <f t="shared" si="6"/>
        <v>19</v>
      </c>
      <c r="AM25" s="12" t="e">
        <f>VLOOKUP($B25,'Rates-Time'!$A$7:$M$10,'Rates-Time'!G$7,TRUE)</f>
        <v>#N/A</v>
      </c>
      <c r="AN25" s="12" t="e">
        <f>VLOOKUP($B25,'Rates-Time'!$A$7:$M$10,'Rates-Time'!H$7,TRUE)</f>
        <v>#N/A</v>
      </c>
      <c r="AO25" s="12" t="e">
        <f>VLOOKUP($B25,'Rates-Time'!$A$7:$M$10,'Rates-Time'!I$7,TRUE)</f>
        <v>#N/A</v>
      </c>
      <c r="AP25" s="12" t="e">
        <f>VLOOKUP($B25,'Rates-Time'!$A$7:$M$10,'Rates-Time'!J$7,TRUE)</f>
        <v>#N/A</v>
      </c>
      <c r="AQ25" s="12" t="e">
        <f>VLOOKUP($B25,'Rates-Time'!$A$7:$M$10,'Rates-Time'!K$7,TRUE)</f>
        <v>#N/A</v>
      </c>
      <c r="AR25" s="12" t="e">
        <f>VLOOKUP($B25,'Rates-Time'!$A$7:$M$10,'Rates-Time'!L$7,TRUE)</f>
        <v>#N/A</v>
      </c>
      <c r="AS25" s="12">
        <f t="shared" si="7"/>
        <v>0</v>
      </c>
      <c r="AT25" s="12" t="b">
        <f t="shared" si="8"/>
        <v>0</v>
      </c>
      <c r="AU25" s="12" t="str">
        <f t="shared" si="9"/>
        <v/>
      </c>
      <c r="AW25" s="140">
        <f t="shared" si="10"/>
        <v>0</v>
      </c>
      <c r="AX25" s="140">
        <f t="shared" si="11"/>
        <v>0</v>
      </c>
      <c r="AY25" s="140">
        <f t="shared" si="12"/>
        <v>0</v>
      </c>
    </row>
    <row r="26" spans="1:51" ht="19.5" customHeight="1" x14ac:dyDescent="0.3">
      <c r="A26" s="90">
        <v>49</v>
      </c>
      <c r="B26" s="16"/>
      <c r="C26" s="21"/>
      <c r="D26" s="21"/>
      <c r="E26" s="125">
        <f t="shared" si="1"/>
        <v>0</v>
      </c>
      <c r="F26" s="16"/>
      <c r="G26" s="16"/>
      <c r="H26" s="1"/>
      <c r="I26" s="17"/>
      <c r="J26" s="17"/>
      <c r="K26" s="99">
        <f t="shared" si="2"/>
        <v>0</v>
      </c>
      <c r="L26" s="17"/>
      <c r="M26" s="123">
        <f>IFERROR(VLOOKUP(B26,'Rates-Exp'!$A$7:$L$85,'Rates-Exp'!C$7,TRUE),0)</f>
        <v>0</v>
      </c>
      <c r="N26" s="17"/>
      <c r="O26" s="71"/>
      <c r="P26" s="100">
        <f>IF(L26="Yes",0,IFERROR(IF(N26="Yes",VLOOKUP(B26,'Rates-Exp'!$A$7:$L$85,'Rates-Exp'!E$7,TRUE),VLOOKUP(B26,'Rates-Exp'!$A$7:$L$85,'Rates-Exp'!D$7,TRUE)),0))</f>
        <v>0</v>
      </c>
      <c r="Q26" s="101">
        <f t="shared" si="3"/>
        <v>0</v>
      </c>
      <c r="R26" s="18"/>
      <c r="S26" s="18"/>
      <c r="T26" s="17"/>
      <c r="U26" s="17"/>
      <c r="V26" s="17"/>
      <c r="W26" s="17"/>
      <c r="X26" s="91">
        <f>IFERROR(VLOOKUP($B26,'Rates-Exp'!$A$7:$L$85,'Rates-Exp'!F$7,TRUE),0)</f>
        <v>0</v>
      </c>
      <c r="Y26" s="91">
        <f>IFERROR(VLOOKUP($B26,'Rates-Exp'!$A$7:$L$85,'Rates-Exp'!G$7,TRUE),0)</f>
        <v>0</v>
      </c>
      <c r="Z26" s="91">
        <f>IFERROR(VLOOKUP($B26,'Rates-Exp'!$A$7:$L$85,'Rates-Exp'!H$7,TRUE),0)</f>
        <v>0</v>
      </c>
      <c r="AA26" s="102">
        <f t="shared" si="4"/>
        <v>0</v>
      </c>
      <c r="AB26" s="17"/>
      <c r="AC26" s="102">
        <f>IFERROR(IF(AB26="Yes",VLOOKUP($B26,'Rates-Exp'!$A$7:$L$85,'Rates-Exp'!L$7,TRUE),0),0)</f>
        <v>0</v>
      </c>
      <c r="AD26" s="18"/>
      <c r="AE26" s="18"/>
      <c r="AF26" s="18"/>
      <c r="AG26" s="103" t="str">
        <f>IFERROR(IF($H$3="Staff",CONCATENATE(VLOOKUP(F26,Lists!$A$1:$B$12,2,FALSE),"-",VLOOKUP(G26,Lists!$F$1:$G$14,2,FALSE)),VLOOKUP(G26,Lists!$I$1:$J$100,2,FALSE)),"")</f>
        <v/>
      </c>
      <c r="AH26" s="129">
        <f t="shared" si="5"/>
        <v>0</v>
      </c>
      <c r="AI26" s="92" t="e">
        <f>VLOOKUP($B26,'Rates-Time'!$A$7:$M$10,'Rates-Time'!C$7,TRUE)*E26</f>
        <v>#N/A</v>
      </c>
      <c r="AJ26" s="92" t="e">
        <f>VLOOKUP($B26,'Rates-Time'!$A$7:$M$10,'Rates-Time'!D$7,TRUE)</f>
        <v>#N/A</v>
      </c>
      <c r="AK26" s="92" t="e">
        <f>VLOOKUP($B26,'Rates-Time'!$A$7:$M$10,'Rates-Time'!E$7,TRUE)</f>
        <v>#N/A</v>
      </c>
      <c r="AL26" s="12">
        <f t="shared" si="6"/>
        <v>20</v>
      </c>
      <c r="AM26" s="12" t="e">
        <f>VLOOKUP($B26,'Rates-Time'!$A$7:$M$10,'Rates-Time'!G$7,TRUE)</f>
        <v>#N/A</v>
      </c>
      <c r="AN26" s="12" t="e">
        <f>VLOOKUP($B26,'Rates-Time'!$A$7:$M$10,'Rates-Time'!H$7,TRUE)</f>
        <v>#N/A</v>
      </c>
      <c r="AO26" s="12" t="e">
        <f>VLOOKUP($B26,'Rates-Time'!$A$7:$M$10,'Rates-Time'!I$7,TRUE)</f>
        <v>#N/A</v>
      </c>
      <c r="AP26" s="12" t="e">
        <f>VLOOKUP($B26,'Rates-Time'!$A$7:$M$10,'Rates-Time'!J$7,TRUE)</f>
        <v>#N/A</v>
      </c>
      <c r="AQ26" s="12" t="e">
        <f>VLOOKUP($B26,'Rates-Time'!$A$7:$M$10,'Rates-Time'!K$7,TRUE)</f>
        <v>#N/A</v>
      </c>
      <c r="AR26" s="12" t="e">
        <f>VLOOKUP($B26,'Rates-Time'!$A$7:$M$10,'Rates-Time'!L$7,TRUE)</f>
        <v>#N/A</v>
      </c>
      <c r="AS26" s="12">
        <f t="shared" si="7"/>
        <v>0</v>
      </c>
      <c r="AT26" s="12" t="b">
        <f t="shared" si="8"/>
        <v>0</v>
      </c>
      <c r="AU26" s="12" t="str">
        <f t="shared" si="9"/>
        <v/>
      </c>
      <c r="AW26" s="140">
        <f t="shared" si="10"/>
        <v>0</v>
      </c>
      <c r="AX26" s="140">
        <f t="shared" si="11"/>
        <v>0</v>
      </c>
      <c r="AY26" s="140">
        <f t="shared" si="12"/>
        <v>0</v>
      </c>
    </row>
    <row r="27" spans="1:51" ht="19.5" customHeight="1" x14ac:dyDescent="0.3">
      <c r="A27" s="90">
        <v>50</v>
      </c>
      <c r="B27" s="16"/>
      <c r="C27" s="21"/>
      <c r="D27" s="21"/>
      <c r="E27" s="125">
        <f t="shared" si="1"/>
        <v>0</v>
      </c>
      <c r="F27" s="16"/>
      <c r="G27" s="16"/>
      <c r="H27" s="1"/>
      <c r="I27" s="17"/>
      <c r="J27" s="17"/>
      <c r="K27" s="99">
        <f t="shared" si="2"/>
        <v>0</v>
      </c>
      <c r="L27" s="17"/>
      <c r="M27" s="123">
        <f>IFERROR(VLOOKUP(B27,'Rates-Exp'!$A$7:$L$85,'Rates-Exp'!C$7,TRUE),0)</f>
        <v>0</v>
      </c>
      <c r="N27" s="17"/>
      <c r="O27" s="71"/>
      <c r="P27" s="100">
        <f>IF(L27="Yes",0,IFERROR(IF(N27="Yes",VLOOKUP(B27,'Rates-Exp'!$A$7:$L$85,'Rates-Exp'!E$7,TRUE),VLOOKUP(B27,'Rates-Exp'!$A$7:$L$85,'Rates-Exp'!D$7,TRUE)),0))</f>
        <v>0</v>
      </c>
      <c r="Q27" s="101">
        <f t="shared" si="3"/>
        <v>0</v>
      </c>
      <c r="R27" s="18"/>
      <c r="S27" s="18"/>
      <c r="T27" s="17"/>
      <c r="U27" s="17"/>
      <c r="V27" s="17"/>
      <c r="W27" s="17"/>
      <c r="X27" s="91">
        <f>IFERROR(VLOOKUP($B27,'Rates-Exp'!$A$7:$L$85,'Rates-Exp'!F$7,TRUE),0)</f>
        <v>0</v>
      </c>
      <c r="Y27" s="91">
        <f>IFERROR(VLOOKUP($B27,'Rates-Exp'!$A$7:$L$85,'Rates-Exp'!G$7,TRUE),0)</f>
        <v>0</v>
      </c>
      <c r="Z27" s="91">
        <f>IFERROR(VLOOKUP($B27,'Rates-Exp'!$A$7:$L$85,'Rates-Exp'!H$7,TRUE),0)</f>
        <v>0</v>
      </c>
      <c r="AA27" s="102">
        <f t="shared" si="4"/>
        <v>0</v>
      </c>
      <c r="AB27" s="17"/>
      <c r="AC27" s="102">
        <f>IFERROR(IF(AB27="Yes",VLOOKUP($B27,'Rates-Exp'!$A$7:$L$85,'Rates-Exp'!L$7,TRUE),0),0)</f>
        <v>0</v>
      </c>
      <c r="AD27" s="18"/>
      <c r="AE27" s="18"/>
      <c r="AF27" s="18"/>
      <c r="AG27" s="103" t="str">
        <f>IFERROR(IF($H$3="Staff",CONCATENATE(VLOOKUP(F27,Lists!$A$1:$B$12,2,FALSE),"-",VLOOKUP(G27,Lists!$F$1:$G$14,2,FALSE)),VLOOKUP(G27,Lists!$I$1:$J$100,2,FALSE)),"")</f>
        <v/>
      </c>
      <c r="AH27" s="129">
        <f t="shared" si="5"/>
        <v>0</v>
      </c>
      <c r="AI27" s="92" t="e">
        <f>VLOOKUP($B27,'Rates-Time'!$A$7:$M$10,'Rates-Time'!C$7,TRUE)*E27</f>
        <v>#N/A</v>
      </c>
      <c r="AJ27" s="92" t="e">
        <f>VLOOKUP($B27,'Rates-Time'!$A$7:$M$10,'Rates-Time'!D$7,TRUE)</f>
        <v>#N/A</v>
      </c>
      <c r="AK27" s="92" t="e">
        <f>VLOOKUP($B27,'Rates-Time'!$A$7:$M$10,'Rates-Time'!E$7,TRUE)</f>
        <v>#N/A</v>
      </c>
      <c r="AL27" s="12">
        <f t="shared" si="6"/>
        <v>21</v>
      </c>
      <c r="AM27" s="12" t="e">
        <f>VLOOKUP($B27,'Rates-Time'!$A$7:$M$10,'Rates-Time'!G$7,TRUE)</f>
        <v>#N/A</v>
      </c>
      <c r="AN27" s="12" t="e">
        <f>VLOOKUP($B27,'Rates-Time'!$A$7:$M$10,'Rates-Time'!H$7,TRUE)</f>
        <v>#N/A</v>
      </c>
      <c r="AO27" s="12" t="e">
        <f>VLOOKUP($B27,'Rates-Time'!$A$7:$M$10,'Rates-Time'!I$7,TRUE)</f>
        <v>#N/A</v>
      </c>
      <c r="AP27" s="12" t="e">
        <f>VLOOKUP($B27,'Rates-Time'!$A$7:$M$10,'Rates-Time'!J$7,TRUE)</f>
        <v>#N/A</v>
      </c>
      <c r="AQ27" s="12" t="e">
        <f>VLOOKUP($B27,'Rates-Time'!$A$7:$M$10,'Rates-Time'!K$7,TRUE)</f>
        <v>#N/A</v>
      </c>
      <c r="AR27" s="12" t="e">
        <f>VLOOKUP($B27,'Rates-Time'!$A$7:$M$10,'Rates-Time'!L$7,TRUE)</f>
        <v>#N/A</v>
      </c>
      <c r="AS27" s="12">
        <f t="shared" si="7"/>
        <v>0</v>
      </c>
      <c r="AT27" s="12" t="b">
        <f t="shared" si="8"/>
        <v>0</v>
      </c>
      <c r="AU27" s="12" t="str">
        <f t="shared" si="9"/>
        <v/>
      </c>
      <c r="AW27" s="140">
        <f t="shared" si="10"/>
        <v>0</v>
      </c>
      <c r="AX27" s="140">
        <f t="shared" si="11"/>
        <v>0</v>
      </c>
      <c r="AY27" s="140">
        <f t="shared" si="12"/>
        <v>0</v>
      </c>
    </row>
    <row r="28" spans="1:51" ht="19.5" customHeight="1" x14ac:dyDescent="0.3">
      <c r="A28" s="90">
        <v>51</v>
      </c>
      <c r="B28" s="16"/>
      <c r="C28" s="21"/>
      <c r="D28" s="21"/>
      <c r="E28" s="125">
        <f>IF(D28&lt;C28,"END TIME CANNOT BE BEFORE START TIME",MROUND(IF(D28=0,0,IF(((D28-C28)*24)&lt;1,1,(D28-C28)*24)),0.5))</f>
        <v>0</v>
      </c>
      <c r="F28" s="16"/>
      <c r="G28" s="16"/>
      <c r="H28" s="1"/>
      <c r="I28" s="17"/>
      <c r="J28" s="17"/>
      <c r="K28" s="99">
        <f t="shared" si="2"/>
        <v>0</v>
      </c>
      <c r="L28" s="17"/>
      <c r="M28" s="123">
        <f>IFERROR(VLOOKUP(B28,'Rates-Exp'!$A$7:$L$85,'Rates-Exp'!C$7,TRUE),0)</f>
        <v>0</v>
      </c>
      <c r="N28" s="17"/>
      <c r="O28" s="71"/>
      <c r="P28" s="100">
        <f>IF(L28="Yes",0,IFERROR(IF(N28="Yes",VLOOKUP(B28,'Rates-Exp'!$A$7:$L$85,'Rates-Exp'!E$7,TRUE),VLOOKUP(B28,'Rates-Exp'!$A$7:$L$85,'Rates-Exp'!D$7,TRUE)),0))</f>
        <v>0</v>
      </c>
      <c r="Q28" s="101">
        <f t="shared" si="3"/>
        <v>0</v>
      </c>
      <c r="R28" s="18"/>
      <c r="S28" s="18"/>
      <c r="T28" s="17"/>
      <c r="U28" s="17"/>
      <c r="V28" s="17"/>
      <c r="W28" s="17"/>
      <c r="X28" s="91">
        <f>IFERROR(VLOOKUP($B28,'Rates-Exp'!$A$7:$L$85,'Rates-Exp'!F$7,TRUE),0)</f>
        <v>0</v>
      </c>
      <c r="Y28" s="91">
        <f>IFERROR(VLOOKUP($B28,'Rates-Exp'!$A$7:$L$85,'Rates-Exp'!G$7,TRUE),0)</f>
        <v>0</v>
      </c>
      <c r="Z28" s="91">
        <f>IFERROR(VLOOKUP($B28,'Rates-Exp'!$A$7:$L$85,'Rates-Exp'!H$7,TRUE),0)</f>
        <v>0</v>
      </c>
      <c r="AA28" s="102">
        <f t="shared" si="4"/>
        <v>0</v>
      </c>
      <c r="AB28" s="17"/>
      <c r="AC28" s="102">
        <f>IFERROR(IF(AB28="Yes",VLOOKUP($B28,'Rates-Exp'!$A$7:$L$85,'Rates-Exp'!L$7,TRUE),0),0)</f>
        <v>0</v>
      </c>
      <c r="AD28" s="18"/>
      <c r="AE28" s="18"/>
      <c r="AF28" s="18"/>
      <c r="AG28" s="103" t="str">
        <f>IFERROR(IF($H$3="Staff",CONCATENATE(VLOOKUP(F28,Lists!$A$1:$B$12,2,FALSE),"-",VLOOKUP(G28,Lists!$F$1:$G$14,2,FALSE)),VLOOKUP(G28,Lists!$I$1:$J$100,2,FALSE)),"")</f>
        <v/>
      </c>
      <c r="AH28" s="129">
        <f t="shared" si="5"/>
        <v>0</v>
      </c>
      <c r="AI28" s="92" t="e">
        <f>VLOOKUP($B28,'Rates-Time'!$A$7:$M$10,'Rates-Time'!C$7,TRUE)*E28</f>
        <v>#N/A</v>
      </c>
      <c r="AJ28" s="92" t="e">
        <f>VLOOKUP($B28,'Rates-Time'!$A$7:$M$10,'Rates-Time'!D$7,TRUE)</f>
        <v>#N/A</v>
      </c>
      <c r="AK28" s="92" t="e">
        <f>VLOOKUP($B28,'Rates-Time'!$A$7:$M$10,'Rates-Time'!E$7,TRUE)</f>
        <v>#N/A</v>
      </c>
      <c r="AL28" s="12">
        <f t="shared" si="6"/>
        <v>22</v>
      </c>
      <c r="AM28" s="12" t="e">
        <f>VLOOKUP($B28,'Rates-Time'!$A$7:$M$10,'Rates-Time'!G$7,TRUE)</f>
        <v>#N/A</v>
      </c>
      <c r="AN28" s="12" t="e">
        <f>VLOOKUP($B28,'Rates-Time'!$A$7:$M$10,'Rates-Time'!H$7,TRUE)</f>
        <v>#N/A</v>
      </c>
      <c r="AO28" s="12" t="e">
        <f>VLOOKUP($B28,'Rates-Time'!$A$7:$M$10,'Rates-Time'!I$7,TRUE)</f>
        <v>#N/A</v>
      </c>
      <c r="AP28" s="12" t="e">
        <f>VLOOKUP($B28,'Rates-Time'!$A$7:$M$10,'Rates-Time'!J$7,TRUE)</f>
        <v>#N/A</v>
      </c>
      <c r="AQ28" s="12" t="e">
        <f>VLOOKUP($B28,'Rates-Time'!$A$7:$M$10,'Rates-Time'!K$7,TRUE)</f>
        <v>#N/A</v>
      </c>
      <c r="AR28" s="12" t="e">
        <f>VLOOKUP($B28,'Rates-Time'!$A$7:$M$10,'Rates-Time'!L$7,TRUE)</f>
        <v>#N/A</v>
      </c>
      <c r="AS28" s="12">
        <f t="shared" si="7"/>
        <v>0</v>
      </c>
      <c r="AT28" s="12" t="b">
        <f t="shared" si="8"/>
        <v>0</v>
      </c>
      <c r="AU28" s="12" t="str">
        <f t="shared" si="9"/>
        <v/>
      </c>
      <c r="AW28" s="140">
        <f t="shared" si="10"/>
        <v>0</v>
      </c>
      <c r="AX28" s="140">
        <f t="shared" si="11"/>
        <v>0</v>
      </c>
      <c r="AY28" s="140">
        <f t="shared" si="12"/>
        <v>0</v>
      </c>
    </row>
    <row r="29" spans="1:51" ht="19.5" customHeight="1" x14ac:dyDescent="0.3">
      <c r="A29" s="90">
        <v>52</v>
      </c>
      <c r="B29" s="16"/>
      <c r="C29" s="21"/>
      <c r="D29" s="21"/>
      <c r="E29" s="125">
        <f t="shared" si="1"/>
        <v>0</v>
      </c>
      <c r="F29" s="16"/>
      <c r="G29" s="16"/>
      <c r="H29" s="1"/>
      <c r="I29" s="17"/>
      <c r="J29" s="17"/>
      <c r="K29" s="99">
        <f t="shared" si="2"/>
        <v>0</v>
      </c>
      <c r="L29" s="17"/>
      <c r="M29" s="123">
        <f>IFERROR(VLOOKUP(B29,'Rates-Exp'!$A$7:$L$85,'Rates-Exp'!C$7,TRUE),0)</f>
        <v>0</v>
      </c>
      <c r="N29" s="17"/>
      <c r="O29" s="71"/>
      <c r="P29" s="100">
        <f>IF(L29="Yes",0,IFERROR(IF(N29="Yes",VLOOKUP(B29,'Rates-Exp'!$A$7:$L$85,'Rates-Exp'!E$7,TRUE),VLOOKUP(B29,'Rates-Exp'!$A$7:$L$85,'Rates-Exp'!D$7,TRUE)),0))</f>
        <v>0</v>
      </c>
      <c r="Q29" s="101">
        <f t="shared" si="3"/>
        <v>0</v>
      </c>
      <c r="R29" s="18"/>
      <c r="S29" s="18"/>
      <c r="T29" s="17"/>
      <c r="U29" s="17"/>
      <c r="V29" s="17"/>
      <c r="W29" s="17"/>
      <c r="X29" s="91">
        <f>IFERROR(VLOOKUP($B29,'Rates-Exp'!$A$7:$L$85,'Rates-Exp'!F$7,TRUE),0)</f>
        <v>0</v>
      </c>
      <c r="Y29" s="91">
        <f>IFERROR(VLOOKUP($B29,'Rates-Exp'!$A$7:$L$85,'Rates-Exp'!G$7,TRUE),0)</f>
        <v>0</v>
      </c>
      <c r="Z29" s="91">
        <f>IFERROR(VLOOKUP($B29,'Rates-Exp'!$A$7:$L$85,'Rates-Exp'!H$7,TRUE),0)</f>
        <v>0</v>
      </c>
      <c r="AA29" s="102">
        <f t="shared" si="4"/>
        <v>0</v>
      </c>
      <c r="AB29" s="17"/>
      <c r="AC29" s="102">
        <f>IFERROR(IF(AB29="Yes",VLOOKUP($B29,'Rates-Exp'!$A$7:$L$85,'Rates-Exp'!L$7,TRUE),0),0)</f>
        <v>0</v>
      </c>
      <c r="AD29" s="18"/>
      <c r="AE29" s="18"/>
      <c r="AF29" s="18"/>
      <c r="AG29" s="103" t="str">
        <f>IFERROR(IF($H$3="Staff",CONCATENATE(VLOOKUP(F29,Lists!$A$1:$B$12,2,FALSE),"-",VLOOKUP(G29,Lists!$F$1:$G$14,2,FALSE)),VLOOKUP(G29,Lists!$I$1:$J$100,2,FALSE)),"")</f>
        <v/>
      </c>
      <c r="AH29" s="129">
        <f t="shared" si="5"/>
        <v>0</v>
      </c>
      <c r="AI29" s="92" t="e">
        <f>VLOOKUP($B29,'Rates-Time'!$A$7:$M$10,'Rates-Time'!C$7,TRUE)*E29</f>
        <v>#N/A</v>
      </c>
      <c r="AJ29" s="92" t="e">
        <f>VLOOKUP($B29,'Rates-Time'!$A$7:$M$10,'Rates-Time'!D$7,TRUE)</f>
        <v>#N/A</v>
      </c>
      <c r="AK29" s="92" t="e">
        <f>VLOOKUP($B29,'Rates-Time'!$A$7:$M$10,'Rates-Time'!E$7,TRUE)</f>
        <v>#N/A</v>
      </c>
      <c r="AL29" s="12">
        <f t="shared" si="6"/>
        <v>23</v>
      </c>
      <c r="AM29" s="12" t="e">
        <f>VLOOKUP($B29,'Rates-Time'!$A$7:$M$10,'Rates-Time'!G$7,TRUE)</f>
        <v>#N/A</v>
      </c>
      <c r="AN29" s="12" t="e">
        <f>VLOOKUP($B29,'Rates-Time'!$A$7:$M$10,'Rates-Time'!H$7,TRUE)</f>
        <v>#N/A</v>
      </c>
      <c r="AO29" s="12" t="e">
        <f>VLOOKUP($B29,'Rates-Time'!$A$7:$M$10,'Rates-Time'!I$7,TRUE)</f>
        <v>#N/A</v>
      </c>
      <c r="AP29" s="12" t="e">
        <f>VLOOKUP($B29,'Rates-Time'!$A$7:$M$10,'Rates-Time'!J$7,TRUE)</f>
        <v>#N/A</v>
      </c>
      <c r="AQ29" s="12" t="e">
        <f>VLOOKUP($B29,'Rates-Time'!$A$7:$M$10,'Rates-Time'!K$7,TRUE)</f>
        <v>#N/A</v>
      </c>
      <c r="AR29" s="12" t="e">
        <f>VLOOKUP($B29,'Rates-Time'!$A$7:$M$10,'Rates-Time'!L$7,TRUE)</f>
        <v>#N/A</v>
      </c>
      <c r="AS29" s="12">
        <f t="shared" si="7"/>
        <v>0</v>
      </c>
      <c r="AT29" s="12" t="b">
        <f t="shared" si="8"/>
        <v>0</v>
      </c>
      <c r="AU29" s="12" t="str">
        <f t="shared" si="9"/>
        <v/>
      </c>
      <c r="AW29" s="140">
        <f t="shared" si="10"/>
        <v>0</v>
      </c>
      <c r="AX29" s="140">
        <f t="shared" si="11"/>
        <v>0</v>
      </c>
      <c r="AY29" s="140">
        <f t="shared" si="12"/>
        <v>0</v>
      </c>
    </row>
    <row r="30" spans="1:51" ht="19.5" customHeight="1" x14ac:dyDescent="0.3">
      <c r="A30" s="90">
        <v>53</v>
      </c>
      <c r="B30" s="16"/>
      <c r="C30" s="21"/>
      <c r="D30" s="21"/>
      <c r="E30" s="125">
        <f t="shared" si="1"/>
        <v>0</v>
      </c>
      <c r="F30" s="16"/>
      <c r="G30" s="16"/>
      <c r="H30" s="1"/>
      <c r="I30" s="17"/>
      <c r="J30" s="17"/>
      <c r="K30" s="99">
        <f t="shared" si="2"/>
        <v>0</v>
      </c>
      <c r="L30" s="17"/>
      <c r="M30" s="123">
        <f>IFERROR(VLOOKUP(B30,'Rates-Exp'!$A$7:$L$85,'Rates-Exp'!C$7,TRUE),0)</f>
        <v>0</v>
      </c>
      <c r="N30" s="17"/>
      <c r="O30" s="71"/>
      <c r="P30" s="100">
        <f>IF(L30="Yes",0,IFERROR(IF(N30="Yes",VLOOKUP(B30,'Rates-Exp'!$A$7:$L$85,'Rates-Exp'!E$7,TRUE),VLOOKUP(B30,'Rates-Exp'!$A$7:$L$85,'Rates-Exp'!D$7,TRUE)),0))</f>
        <v>0</v>
      </c>
      <c r="Q30" s="101">
        <f t="shared" si="3"/>
        <v>0</v>
      </c>
      <c r="R30" s="18"/>
      <c r="S30" s="18"/>
      <c r="T30" s="17"/>
      <c r="U30" s="17"/>
      <c r="V30" s="17"/>
      <c r="W30" s="17"/>
      <c r="X30" s="91">
        <f>IFERROR(VLOOKUP($B30,'Rates-Exp'!$A$7:$L$85,'Rates-Exp'!F$7,TRUE),0)</f>
        <v>0</v>
      </c>
      <c r="Y30" s="91">
        <f>IFERROR(VLOOKUP($B30,'Rates-Exp'!$A$7:$L$85,'Rates-Exp'!G$7,TRUE),0)</f>
        <v>0</v>
      </c>
      <c r="Z30" s="91">
        <f>IFERROR(VLOOKUP($B30,'Rates-Exp'!$A$7:$L$85,'Rates-Exp'!H$7,TRUE),0)</f>
        <v>0</v>
      </c>
      <c r="AA30" s="102">
        <f t="shared" si="4"/>
        <v>0</v>
      </c>
      <c r="AB30" s="17"/>
      <c r="AC30" s="102">
        <f>IFERROR(IF(AB30="Yes",VLOOKUP($B30,'Rates-Exp'!$A$7:$L$85,'Rates-Exp'!L$7,TRUE),0),0)</f>
        <v>0</v>
      </c>
      <c r="AD30" s="18"/>
      <c r="AE30" s="18"/>
      <c r="AF30" s="18"/>
      <c r="AG30" s="103" t="str">
        <f>IFERROR(IF($H$3="Staff",CONCATENATE(VLOOKUP(F30,Lists!$A$1:$B$12,2,FALSE),"-",VLOOKUP(G30,Lists!$F$1:$G$14,2,FALSE)),VLOOKUP(G30,Lists!$I$1:$J$100,2,FALSE)),"")</f>
        <v/>
      </c>
      <c r="AH30" s="129">
        <f t="shared" si="5"/>
        <v>0</v>
      </c>
      <c r="AI30" s="92" t="e">
        <f>VLOOKUP($B30,'Rates-Time'!$A$7:$M$10,'Rates-Time'!C$7,TRUE)*E30</f>
        <v>#N/A</v>
      </c>
      <c r="AJ30" s="92" t="e">
        <f>VLOOKUP($B30,'Rates-Time'!$A$7:$M$10,'Rates-Time'!D$7,TRUE)</f>
        <v>#N/A</v>
      </c>
      <c r="AK30" s="92" t="e">
        <f>VLOOKUP($B30,'Rates-Time'!$A$7:$M$10,'Rates-Time'!E$7,TRUE)</f>
        <v>#N/A</v>
      </c>
      <c r="AL30" s="12">
        <f t="shared" si="6"/>
        <v>24</v>
      </c>
      <c r="AM30" s="12" t="e">
        <f>VLOOKUP($B30,'Rates-Time'!$A$7:$M$10,'Rates-Time'!G$7,TRUE)</f>
        <v>#N/A</v>
      </c>
      <c r="AN30" s="12" t="e">
        <f>VLOOKUP($B30,'Rates-Time'!$A$7:$M$10,'Rates-Time'!H$7,TRUE)</f>
        <v>#N/A</v>
      </c>
      <c r="AO30" s="12" t="e">
        <f>VLOOKUP($B30,'Rates-Time'!$A$7:$M$10,'Rates-Time'!I$7,TRUE)</f>
        <v>#N/A</v>
      </c>
      <c r="AP30" s="12" t="e">
        <f>VLOOKUP($B30,'Rates-Time'!$A$7:$M$10,'Rates-Time'!J$7,TRUE)</f>
        <v>#N/A</v>
      </c>
      <c r="AQ30" s="12" t="e">
        <f>VLOOKUP($B30,'Rates-Time'!$A$7:$M$10,'Rates-Time'!K$7,TRUE)</f>
        <v>#N/A</v>
      </c>
      <c r="AR30" s="12" t="e">
        <f>VLOOKUP($B30,'Rates-Time'!$A$7:$M$10,'Rates-Time'!L$7,TRUE)</f>
        <v>#N/A</v>
      </c>
      <c r="AS30" s="12">
        <f t="shared" si="7"/>
        <v>0</v>
      </c>
      <c r="AT30" s="12" t="b">
        <f t="shared" si="8"/>
        <v>0</v>
      </c>
      <c r="AU30" s="12" t="str">
        <f t="shared" si="9"/>
        <v/>
      </c>
      <c r="AW30" s="140">
        <f t="shared" si="10"/>
        <v>0</v>
      </c>
      <c r="AX30" s="140">
        <f t="shared" si="11"/>
        <v>0</v>
      </c>
      <c r="AY30" s="140">
        <f t="shared" si="12"/>
        <v>0</v>
      </c>
    </row>
    <row r="31" spans="1:51" ht="19.5" customHeight="1" x14ac:dyDescent="0.3">
      <c r="A31" s="90">
        <v>54</v>
      </c>
      <c r="B31" s="16"/>
      <c r="C31" s="21"/>
      <c r="D31" s="21"/>
      <c r="E31" s="125">
        <f t="shared" si="1"/>
        <v>0</v>
      </c>
      <c r="F31" s="16"/>
      <c r="G31" s="16"/>
      <c r="H31" s="1"/>
      <c r="I31" s="17"/>
      <c r="J31" s="17"/>
      <c r="K31" s="99">
        <f t="shared" si="2"/>
        <v>0</v>
      </c>
      <c r="L31" s="17"/>
      <c r="M31" s="123">
        <f>IFERROR(VLOOKUP(B31,'Rates-Exp'!$A$7:$L$85,'Rates-Exp'!C$7,TRUE),0)</f>
        <v>0</v>
      </c>
      <c r="N31" s="17"/>
      <c r="O31" s="71"/>
      <c r="P31" s="100">
        <f>IF(L31="Yes",0,IFERROR(IF(N31="Yes",VLOOKUP(B31,'Rates-Exp'!$A$7:$L$85,'Rates-Exp'!E$7,TRUE),VLOOKUP(B31,'Rates-Exp'!$A$7:$L$85,'Rates-Exp'!D$7,TRUE)),0))</f>
        <v>0</v>
      </c>
      <c r="Q31" s="101">
        <f t="shared" si="3"/>
        <v>0</v>
      </c>
      <c r="R31" s="18"/>
      <c r="S31" s="18"/>
      <c r="T31" s="17"/>
      <c r="U31" s="17"/>
      <c r="V31" s="17"/>
      <c r="W31" s="17"/>
      <c r="X31" s="91">
        <f>IFERROR(VLOOKUP($B31,'Rates-Exp'!$A$7:$L$85,'Rates-Exp'!F$7,TRUE),0)</f>
        <v>0</v>
      </c>
      <c r="Y31" s="91">
        <f>IFERROR(VLOOKUP($B31,'Rates-Exp'!$A$7:$L$85,'Rates-Exp'!G$7,TRUE),0)</f>
        <v>0</v>
      </c>
      <c r="Z31" s="91">
        <f>IFERROR(VLOOKUP($B31,'Rates-Exp'!$A$7:$L$85,'Rates-Exp'!H$7,TRUE),0)</f>
        <v>0</v>
      </c>
      <c r="AA31" s="102">
        <f t="shared" si="4"/>
        <v>0</v>
      </c>
      <c r="AB31" s="17"/>
      <c r="AC31" s="102">
        <f>IFERROR(IF(AB31="Yes",VLOOKUP($B31,'Rates-Exp'!$A$7:$L$85,'Rates-Exp'!L$7,TRUE),0),0)</f>
        <v>0</v>
      </c>
      <c r="AD31" s="18"/>
      <c r="AE31" s="18"/>
      <c r="AF31" s="18"/>
      <c r="AG31" s="103" t="str">
        <f>IFERROR(IF($H$3="Staff",CONCATENATE(VLOOKUP(F31,Lists!$A$1:$B$12,2,FALSE),"-",VLOOKUP(G31,Lists!$F$1:$G$14,2,FALSE)),VLOOKUP(G31,Lists!$I$1:$J$100,2,FALSE)),"")</f>
        <v/>
      </c>
      <c r="AH31" s="129">
        <f t="shared" si="5"/>
        <v>0</v>
      </c>
      <c r="AI31" s="92" t="e">
        <f>VLOOKUP($B31,'Rates-Time'!$A$7:$M$10,'Rates-Time'!C$7,TRUE)*E31</f>
        <v>#N/A</v>
      </c>
      <c r="AJ31" s="92" t="e">
        <f>VLOOKUP($B31,'Rates-Time'!$A$7:$M$10,'Rates-Time'!D$7,TRUE)</f>
        <v>#N/A</v>
      </c>
      <c r="AK31" s="92" t="e">
        <f>VLOOKUP($B31,'Rates-Time'!$A$7:$M$10,'Rates-Time'!E$7,TRUE)</f>
        <v>#N/A</v>
      </c>
      <c r="AL31" s="12">
        <f t="shared" si="6"/>
        <v>25</v>
      </c>
      <c r="AM31" s="12" t="e">
        <f>VLOOKUP($B31,'Rates-Time'!$A$7:$M$10,'Rates-Time'!G$7,TRUE)</f>
        <v>#N/A</v>
      </c>
      <c r="AN31" s="12" t="e">
        <f>VLOOKUP($B31,'Rates-Time'!$A$7:$M$10,'Rates-Time'!H$7,TRUE)</f>
        <v>#N/A</v>
      </c>
      <c r="AO31" s="12" t="e">
        <f>VLOOKUP($B31,'Rates-Time'!$A$7:$M$10,'Rates-Time'!I$7,TRUE)</f>
        <v>#N/A</v>
      </c>
      <c r="AP31" s="12" t="e">
        <f>VLOOKUP($B31,'Rates-Time'!$A$7:$M$10,'Rates-Time'!J$7,TRUE)</f>
        <v>#N/A</v>
      </c>
      <c r="AQ31" s="12" t="e">
        <f>VLOOKUP($B31,'Rates-Time'!$A$7:$M$10,'Rates-Time'!K$7,TRUE)</f>
        <v>#N/A</v>
      </c>
      <c r="AR31" s="12" t="e">
        <f>VLOOKUP($B31,'Rates-Time'!$A$7:$M$10,'Rates-Time'!L$7,TRUE)</f>
        <v>#N/A</v>
      </c>
      <c r="AS31" s="12">
        <f t="shared" si="7"/>
        <v>0</v>
      </c>
      <c r="AT31" s="12" t="b">
        <f t="shared" si="8"/>
        <v>0</v>
      </c>
      <c r="AU31" s="12" t="str">
        <f t="shared" si="9"/>
        <v/>
      </c>
      <c r="AW31" s="140">
        <f t="shared" si="10"/>
        <v>0</v>
      </c>
      <c r="AX31" s="140">
        <f t="shared" si="11"/>
        <v>0</v>
      </c>
      <c r="AY31" s="140">
        <f t="shared" si="12"/>
        <v>0</v>
      </c>
    </row>
    <row r="32" spans="1:51" ht="19.5" customHeight="1" x14ac:dyDescent="0.3">
      <c r="A32" s="90">
        <v>55</v>
      </c>
      <c r="B32" s="16"/>
      <c r="C32" s="21"/>
      <c r="D32" s="21"/>
      <c r="E32" s="125">
        <f t="shared" si="1"/>
        <v>0</v>
      </c>
      <c r="F32" s="16"/>
      <c r="G32" s="16"/>
      <c r="H32" s="1"/>
      <c r="I32" s="17"/>
      <c r="J32" s="17"/>
      <c r="K32" s="99">
        <f t="shared" si="2"/>
        <v>0</v>
      </c>
      <c r="L32" s="17"/>
      <c r="M32" s="123">
        <f>IFERROR(VLOOKUP(B32,'Rates-Exp'!$A$7:$L$85,'Rates-Exp'!C$7,TRUE),0)</f>
        <v>0</v>
      </c>
      <c r="N32" s="17"/>
      <c r="O32" s="71"/>
      <c r="P32" s="100">
        <f>IF(L32="Yes",0,IFERROR(IF(N32="Yes",VLOOKUP(B32,'Rates-Exp'!$A$7:$L$85,'Rates-Exp'!E$7,TRUE),VLOOKUP(B32,'Rates-Exp'!$A$7:$L$85,'Rates-Exp'!D$7,TRUE)),0))</f>
        <v>0</v>
      </c>
      <c r="Q32" s="101">
        <f t="shared" si="3"/>
        <v>0</v>
      </c>
      <c r="R32" s="18"/>
      <c r="S32" s="18"/>
      <c r="T32" s="17"/>
      <c r="U32" s="17"/>
      <c r="V32" s="17"/>
      <c r="W32" s="17"/>
      <c r="X32" s="91">
        <f>IFERROR(VLOOKUP($B32,'Rates-Exp'!$A$7:$L$85,'Rates-Exp'!F$7,TRUE),0)</f>
        <v>0</v>
      </c>
      <c r="Y32" s="91">
        <f>IFERROR(VLOOKUP($B32,'Rates-Exp'!$A$7:$L$85,'Rates-Exp'!G$7,TRUE),0)</f>
        <v>0</v>
      </c>
      <c r="Z32" s="91">
        <f>IFERROR(VLOOKUP($B32,'Rates-Exp'!$A$7:$L$85,'Rates-Exp'!H$7,TRUE),0)</f>
        <v>0</v>
      </c>
      <c r="AA32" s="102">
        <f t="shared" si="4"/>
        <v>0</v>
      </c>
      <c r="AB32" s="17"/>
      <c r="AC32" s="102">
        <f>IFERROR(IF(AB32="Yes",VLOOKUP($B32,'Rates-Exp'!$A$7:$L$85,'Rates-Exp'!L$7,TRUE),0),0)</f>
        <v>0</v>
      </c>
      <c r="AD32" s="18"/>
      <c r="AE32" s="18"/>
      <c r="AF32" s="18"/>
      <c r="AG32" s="103" t="str">
        <f>IFERROR(IF($H$3="Staff",CONCATENATE(VLOOKUP(F32,Lists!$A$1:$B$12,2,FALSE),"-",VLOOKUP(G32,Lists!$F$1:$G$14,2,FALSE)),VLOOKUP(G32,Lists!$I$1:$J$100,2,FALSE)),"")</f>
        <v/>
      </c>
      <c r="AH32" s="129">
        <f t="shared" si="5"/>
        <v>0</v>
      </c>
      <c r="AI32" s="92" t="e">
        <f>VLOOKUP($B32,'Rates-Time'!$A$7:$M$10,'Rates-Time'!C$7,TRUE)*E32</f>
        <v>#N/A</v>
      </c>
      <c r="AJ32" s="92" t="e">
        <f>VLOOKUP($B32,'Rates-Time'!$A$7:$M$10,'Rates-Time'!D$7,TRUE)</f>
        <v>#N/A</v>
      </c>
      <c r="AK32" s="92" t="e">
        <f>VLOOKUP($B32,'Rates-Time'!$A$7:$M$10,'Rates-Time'!E$7,TRUE)</f>
        <v>#N/A</v>
      </c>
      <c r="AL32" s="12">
        <f t="shared" si="6"/>
        <v>26</v>
      </c>
      <c r="AM32" s="12" t="e">
        <f>VLOOKUP($B32,'Rates-Time'!$A$7:$M$10,'Rates-Time'!G$7,TRUE)</f>
        <v>#N/A</v>
      </c>
      <c r="AN32" s="12" t="e">
        <f>VLOOKUP($B32,'Rates-Time'!$A$7:$M$10,'Rates-Time'!H$7,TRUE)</f>
        <v>#N/A</v>
      </c>
      <c r="AO32" s="12" t="e">
        <f>VLOOKUP($B32,'Rates-Time'!$A$7:$M$10,'Rates-Time'!I$7,TRUE)</f>
        <v>#N/A</v>
      </c>
      <c r="AP32" s="12" t="e">
        <f>VLOOKUP($B32,'Rates-Time'!$A$7:$M$10,'Rates-Time'!J$7,TRUE)</f>
        <v>#N/A</v>
      </c>
      <c r="AQ32" s="12" t="e">
        <f>VLOOKUP($B32,'Rates-Time'!$A$7:$M$10,'Rates-Time'!K$7,TRUE)</f>
        <v>#N/A</v>
      </c>
      <c r="AR32" s="12" t="e">
        <f>VLOOKUP($B32,'Rates-Time'!$A$7:$M$10,'Rates-Time'!L$7,TRUE)</f>
        <v>#N/A</v>
      </c>
      <c r="AS32" s="12">
        <f t="shared" si="7"/>
        <v>0</v>
      </c>
      <c r="AT32" s="12" t="b">
        <f t="shared" si="8"/>
        <v>0</v>
      </c>
      <c r="AU32" s="12" t="str">
        <f t="shared" si="9"/>
        <v/>
      </c>
      <c r="AW32" s="140">
        <f t="shared" si="10"/>
        <v>0</v>
      </c>
      <c r="AX32" s="140">
        <f t="shared" si="11"/>
        <v>0</v>
      </c>
      <c r="AY32" s="140">
        <f t="shared" si="12"/>
        <v>0</v>
      </c>
    </row>
    <row r="33" spans="1:51" ht="19.5" customHeight="1" x14ac:dyDescent="0.3">
      <c r="A33" s="90">
        <v>56</v>
      </c>
      <c r="B33" s="16"/>
      <c r="C33" s="21"/>
      <c r="D33" s="21"/>
      <c r="E33" s="125">
        <f t="shared" si="1"/>
        <v>0</v>
      </c>
      <c r="F33" s="16"/>
      <c r="G33" s="16"/>
      <c r="H33" s="1"/>
      <c r="I33" s="17"/>
      <c r="J33" s="17"/>
      <c r="K33" s="99">
        <f t="shared" si="2"/>
        <v>0</v>
      </c>
      <c r="L33" s="17"/>
      <c r="M33" s="123">
        <f>IFERROR(VLOOKUP(B33,'Rates-Exp'!$A$7:$L$85,'Rates-Exp'!C$7,TRUE),0)</f>
        <v>0</v>
      </c>
      <c r="N33" s="17"/>
      <c r="O33" s="71"/>
      <c r="P33" s="100">
        <f>IF(L33="Yes",0,IFERROR(IF(N33="Yes",VLOOKUP(B33,'Rates-Exp'!$A$7:$L$85,'Rates-Exp'!E$7,TRUE),VLOOKUP(B33,'Rates-Exp'!$A$7:$L$85,'Rates-Exp'!D$7,TRUE)),0))</f>
        <v>0</v>
      </c>
      <c r="Q33" s="101">
        <f t="shared" si="3"/>
        <v>0</v>
      </c>
      <c r="R33" s="18"/>
      <c r="S33" s="18"/>
      <c r="T33" s="17"/>
      <c r="U33" s="17"/>
      <c r="V33" s="17"/>
      <c r="W33" s="17"/>
      <c r="X33" s="91">
        <f>IFERROR(VLOOKUP($B33,'Rates-Exp'!$A$7:$L$85,'Rates-Exp'!F$7,TRUE),0)</f>
        <v>0</v>
      </c>
      <c r="Y33" s="91">
        <f>IFERROR(VLOOKUP($B33,'Rates-Exp'!$A$7:$L$85,'Rates-Exp'!G$7,TRUE),0)</f>
        <v>0</v>
      </c>
      <c r="Z33" s="91">
        <f>IFERROR(VLOOKUP($B33,'Rates-Exp'!$A$7:$L$85,'Rates-Exp'!H$7,TRUE),0)</f>
        <v>0</v>
      </c>
      <c r="AA33" s="102">
        <f t="shared" si="4"/>
        <v>0</v>
      </c>
      <c r="AB33" s="17"/>
      <c r="AC33" s="102">
        <f>IFERROR(IF(AB33="Yes",VLOOKUP($B33,'Rates-Exp'!$A$7:$L$85,'Rates-Exp'!L$7,TRUE),0),0)</f>
        <v>0</v>
      </c>
      <c r="AD33" s="18"/>
      <c r="AE33" s="18"/>
      <c r="AF33" s="18"/>
      <c r="AG33" s="103" t="str">
        <f>IFERROR(IF($H$3="Staff",CONCATENATE(VLOOKUP(F33,Lists!$A$1:$B$12,2,FALSE),"-",VLOOKUP(G33,Lists!$F$1:$G$14,2,FALSE)),VLOOKUP(G33,Lists!$I$1:$J$100,2,FALSE)),"")</f>
        <v/>
      </c>
      <c r="AH33" s="129">
        <f t="shared" si="5"/>
        <v>0</v>
      </c>
      <c r="AI33" s="92" t="e">
        <f>VLOOKUP($B33,'Rates-Time'!$A$7:$M$10,'Rates-Time'!C$7,TRUE)*E33</f>
        <v>#N/A</v>
      </c>
      <c r="AJ33" s="92" t="e">
        <f>VLOOKUP($B33,'Rates-Time'!$A$7:$M$10,'Rates-Time'!D$7,TRUE)</f>
        <v>#N/A</v>
      </c>
      <c r="AK33" s="92" t="e">
        <f>VLOOKUP($B33,'Rates-Time'!$A$7:$M$10,'Rates-Time'!E$7,TRUE)</f>
        <v>#N/A</v>
      </c>
      <c r="AL33" s="12">
        <f t="shared" si="6"/>
        <v>27</v>
      </c>
      <c r="AM33" s="12" t="e">
        <f>VLOOKUP($B33,'Rates-Time'!$A$7:$M$10,'Rates-Time'!G$7,TRUE)</f>
        <v>#N/A</v>
      </c>
      <c r="AN33" s="12" t="e">
        <f>VLOOKUP($B33,'Rates-Time'!$A$7:$M$10,'Rates-Time'!H$7,TRUE)</f>
        <v>#N/A</v>
      </c>
      <c r="AO33" s="12" t="e">
        <f>VLOOKUP($B33,'Rates-Time'!$A$7:$M$10,'Rates-Time'!I$7,TRUE)</f>
        <v>#N/A</v>
      </c>
      <c r="AP33" s="12" t="e">
        <f>VLOOKUP($B33,'Rates-Time'!$A$7:$M$10,'Rates-Time'!J$7,TRUE)</f>
        <v>#N/A</v>
      </c>
      <c r="AQ33" s="12" t="e">
        <f>VLOOKUP($B33,'Rates-Time'!$A$7:$M$10,'Rates-Time'!K$7,TRUE)</f>
        <v>#N/A</v>
      </c>
      <c r="AR33" s="12" t="e">
        <f>VLOOKUP($B33,'Rates-Time'!$A$7:$M$10,'Rates-Time'!L$7,TRUE)</f>
        <v>#N/A</v>
      </c>
      <c r="AS33" s="12">
        <f t="shared" si="7"/>
        <v>0</v>
      </c>
      <c r="AT33" s="12" t="b">
        <f t="shared" si="8"/>
        <v>0</v>
      </c>
      <c r="AU33" s="12" t="str">
        <f t="shared" si="9"/>
        <v/>
      </c>
      <c r="AW33" s="140">
        <f t="shared" si="10"/>
        <v>0</v>
      </c>
      <c r="AX33" s="140">
        <f t="shared" si="11"/>
        <v>0</v>
      </c>
      <c r="AY33" s="140">
        <f t="shared" si="12"/>
        <v>0</v>
      </c>
    </row>
    <row r="34" spans="1:51" ht="19.5" customHeight="1" x14ac:dyDescent="0.3">
      <c r="A34" s="90">
        <v>57</v>
      </c>
      <c r="B34" s="16"/>
      <c r="C34" s="21"/>
      <c r="D34" s="21"/>
      <c r="E34" s="125">
        <f t="shared" si="1"/>
        <v>0</v>
      </c>
      <c r="F34" s="16"/>
      <c r="G34" s="16"/>
      <c r="H34" s="1"/>
      <c r="I34" s="17"/>
      <c r="J34" s="17"/>
      <c r="K34" s="99">
        <f t="shared" si="2"/>
        <v>0</v>
      </c>
      <c r="L34" s="17"/>
      <c r="M34" s="123">
        <f>IFERROR(VLOOKUP(B34,'Rates-Exp'!$A$7:$L$85,'Rates-Exp'!C$7,TRUE),0)</f>
        <v>0</v>
      </c>
      <c r="N34" s="17"/>
      <c r="O34" s="71"/>
      <c r="P34" s="100">
        <f>IF(L34="Yes",0,IFERROR(IF(N34="Yes",VLOOKUP(B34,'Rates-Exp'!$A$7:$L$85,'Rates-Exp'!E$7,TRUE),VLOOKUP(B34,'Rates-Exp'!$A$7:$L$85,'Rates-Exp'!D$7,TRUE)),0))</f>
        <v>0</v>
      </c>
      <c r="Q34" s="101">
        <f t="shared" si="3"/>
        <v>0</v>
      </c>
      <c r="R34" s="18"/>
      <c r="S34" s="18"/>
      <c r="T34" s="17"/>
      <c r="U34" s="17"/>
      <c r="V34" s="17"/>
      <c r="W34" s="17"/>
      <c r="X34" s="91">
        <f>IFERROR(VLOOKUP($B34,'Rates-Exp'!$A$7:$L$85,'Rates-Exp'!F$7,TRUE),0)</f>
        <v>0</v>
      </c>
      <c r="Y34" s="91">
        <f>IFERROR(VLOOKUP($B34,'Rates-Exp'!$A$7:$L$85,'Rates-Exp'!G$7,TRUE),0)</f>
        <v>0</v>
      </c>
      <c r="Z34" s="91">
        <f>IFERROR(VLOOKUP($B34,'Rates-Exp'!$A$7:$L$85,'Rates-Exp'!H$7,TRUE),0)</f>
        <v>0</v>
      </c>
      <c r="AA34" s="102">
        <f t="shared" si="4"/>
        <v>0</v>
      </c>
      <c r="AB34" s="17"/>
      <c r="AC34" s="102">
        <f>IFERROR(IF(AB34="Yes",VLOOKUP($B34,'Rates-Exp'!$A$7:$L$85,'Rates-Exp'!L$7,TRUE),0),0)</f>
        <v>0</v>
      </c>
      <c r="AD34" s="18"/>
      <c r="AE34" s="18"/>
      <c r="AF34" s="18"/>
      <c r="AG34" s="103" t="str">
        <f>IFERROR(IF($H$3="Staff",CONCATENATE(VLOOKUP(F34,Lists!$A$1:$B$12,2,FALSE),"-",VLOOKUP(G34,Lists!$F$1:$G$14,2,FALSE)),VLOOKUP(G34,Lists!$I$1:$J$100,2,FALSE)),"")</f>
        <v/>
      </c>
      <c r="AH34" s="129">
        <f t="shared" si="5"/>
        <v>0</v>
      </c>
      <c r="AI34" s="92" t="e">
        <f>VLOOKUP($B34,'Rates-Time'!$A$7:$M$10,'Rates-Time'!C$7,TRUE)*E34</f>
        <v>#N/A</v>
      </c>
      <c r="AJ34" s="92" t="e">
        <f>VLOOKUP($B34,'Rates-Time'!$A$7:$M$10,'Rates-Time'!D$7,TRUE)</f>
        <v>#N/A</v>
      </c>
      <c r="AK34" s="92" t="e">
        <f>VLOOKUP($B34,'Rates-Time'!$A$7:$M$10,'Rates-Time'!E$7,TRUE)</f>
        <v>#N/A</v>
      </c>
      <c r="AL34" s="12">
        <f t="shared" si="6"/>
        <v>28</v>
      </c>
      <c r="AM34" s="12" t="e">
        <f>VLOOKUP($B34,'Rates-Time'!$A$7:$M$10,'Rates-Time'!G$7,TRUE)</f>
        <v>#N/A</v>
      </c>
      <c r="AN34" s="12" t="e">
        <f>VLOOKUP($B34,'Rates-Time'!$A$7:$M$10,'Rates-Time'!H$7,TRUE)</f>
        <v>#N/A</v>
      </c>
      <c r="AO34" s="12" t="e">
        <f>VLOOKUP($B34,'Rates-Time'!$A$7:$M$10,'Rates-Time'!I$7,TRUE)</f>
        <v>#N/A</v>
      </c>
      <c r="AP34" s="12" t="e">
        <f>VLOOKUP($B34,'Rates-Time'!$A$7:$M$10,'Rates-Time'!J$7,TRUE)</f>
        <v>#N/A</v>
      </c>
      <c r="AQ34" s="12" t="e">
        <f>VLOOKUP($B34,'Rates-Time'!$A$7:$M$10,'Rates-Time'!K$7,TRUE)</f>
        <v>#N/A</v>
      </c>
      <c r="AR34" s="12" t="e">
        <f>VLOOKUP($B34,'Rates-Time'!$A$7:$M$10,'Rates-Time'!L$7,TRUE)</f>
        <v>#N/A</v>
      </c>
      <c r="AS34" s="12">
        <f t="shared" si="7"/>
        <v>0</v>
      </c>
      <c r="AT34" s="12" t="b">
        <f t="shared" si="8"/>
        <v>0</v>
      </c>
      <c r="AU34" s="12" t="str">
        <f t="shared" si="9"/>
        <v/>
      </c>
      <c r="AW34" s="140">
        <f t="shared" si="10"/>
        <v>0</v>
      </c>
      <c r="AX34" s="140">
        <f t="shared" si="11"/>
        <v>0</v>
      </c>
      <c r="AY34" s="140">
        <f t="shared" si="12"/>
        <v>0</v>
      </c>
    </row>
    <row r="35" spans="1:51" ht="19.5" customHeight="1" x14ac:dyDescent="0.3">
      <c r="A35" s="90">
        <v>58</v>
      </c>
      <c r="B35" s="16"/>
      <c r="C35" s="21"/>
      <c r="D35" s="21"/>
      <c r="E35" s="125">
        <f t="shared" si="1"/>
        <v>0</v>
      </c>
      <c r="F35" s="16"/>
      <c r="G35" s="16"/>
      <c r="H35" s="1"/>
      <c r="I35" s="17"/>
      <c r="J35" s="17"/>
      <c r="K35" s="99">
        <f t="shared" si="2"/>
        <v>0</v>
      </c>
      <c r="L35" s="17"/>
      <c r="M35" s="123">
        <f>IFERROR(VLOOKUP(B35,'Rates-Exp'!$A$7:$L$85,'Rates-Exp'!C$7,TRUE),0)</f>
        <v>0</v>
      </c>
      <c r="N35" s="17"/>
      <c r="O35" s="71"/>
      <c r="P35" s="100">
        <f>IF(L35="Yes",0,IFERROR(IF(N35="Yes",VLOOKUP(B35,'Rates-Exp'!$A$7:$L$85,'Rates-Exp'!E$7,TRUE),VLOOKUP(B35,'Rates-Exp'!$A$7:$L$85,'Rates-Exp'!D$7,TRUE)),0))</f>
        <v>0</v>
      </c>
      <c r="Q35" s="101">
        <f t="shared" si="3"/>
        <v>0</v>
      </c>
      <c r="R35" s="18"/>
      <c r="S35" s="18"/>
      <c r="T35" s="17"/>
      <c r="U35" s="17"/>
      <c r="V35" s="17"/>
      <c r="W35" s="17"/>
      <c r="X35" s="91">
        <f>IFERROR(VLOOKUP($B35,'Rates-Exp'!$A$7:$L$85,'Rates-Exp'!F$7,TRUE),0)</f>
        <v>0</v>
      </c>
      <c r="Y35" s="91">
        <f>IFERROR(VLOOKUP($B35,'Rates-Exp'!$A$7:$L$85,'Rates-Exp'!G$7,TRUE),0)</f>
        <v>0</v>
      </c>
      <c r="Z35" s="91">
        <f>IFERROR(VLOOKUP($B35,'Rates-Exp'!$A$7:$L$85,'Rates-Exp'!H$7,TRUE),0)</f>
        <v>0</v>
      </c>
      <c r="AA35" s="102">
        <f t="shared" ref="AA35:AA56" si="13">IF(T35="Yes",SUMIF(U35:W35,"Yes",X35:Z35)*1.5,SUMIF(U35:W35,"Yes",X35:Z35))</f>
        <v>0</v>
      </c>
      <c r="AB35" s="17"/>
      <c r="AC35" s="102">
        <f>IFERROR(IF(AB35="Yes",VLOOKUP($B35,'Rates-Exp'!$A$7:$L$85,'Rates-Exp'!L$7,TRUE),0),0)</f>
        <v>0</v>
      </c>
      <c r="AD35" s="18"/>
      <c r="AE35" s="18"/>
      <c r="AF35" s="18"/>
      <c r="AG35" s="103" t="str">
        <f>IFERROR(IF($H$3="Staff",CONCATENATE(VLOOKUP(F35,Lists!$A$1:$B$12,2,FALSE),"-",VLOOKUP(G35,Lists!$F$1:$G$14,2,FALSE)),VLOOKUP(G35,Lists!$I$1:$J$100,2,FALSE)),"")</f>
        <v/>
      </c>
      <c r="AH35" s="129">
        <f t="shared" si="5"/>
        <v>0</v>
      </c>
      <c r="AI35" s="92" t="e">
        <f>VLOOKUP($B35,'Rates-Time'!$A$7:$M$10,'Rates-Time'!C$7,TRUE)*E35</f>
        <v>#N/A</v>
      </c>
      <c r="AJ35" s="92" t="e">
        <f>VLOOKUP($B35,'Rates-Time'!$A$7:$M$10,'Rates-Time'!D$7,TRUE)</f>
        <v>#N/A</v>
      </c>
      <c r="AK35" s="92" t="e">
        <f>VLOOKUP($B35,'Rates-Time'!$A$7:$M$10,'Rates-Time'!E$7,TRUE)</f>
        <v>#N/A</v>
      </c>
      <c r="AL35" s="12">
        <f t="shared" si="6"/>
        <v>29</v>
      </c>
      <c r="AM35" s="12" t="e">
        <f>VLOOKUP($B35,'Rates-Time'!$A$7:$M$10,'Rates-Time'!G$7,TRUE)</f>
        <v>#N/A</v>
      </c>
      <c r="AN35" s="12" t="e">
        <f>VLOOKUP($B35,'Rates-Time'!$A$7:$M$10,'Rates-Time'!H$7,TRUE)</f>
        <v>#N/A</v>
      </c>
      <c r="AO35" s="12" t="e">
        <f>VLOOKUP($B35,'Rates-Time'!$A$7:$M$10,'Rates-Time'!I$7,TRUE)</f>
        <v>#N/A</v>
      </c>
      <c r="AP35" s="12" t="e">
        <f>VLOOKUP($B35,'Rates-Time'!$A$7:$M$10,'Rates-Time'!J$7,TRUE)</f>
        <v>#N/A</v>
      </c>
      <c r="AQ35" s="12" t="e">
        <f>VLOOKUP($B35,'Rates-Time'!$A$7:$M$10,'Rates-Time'!K$7,TRUE)</f>
        <v>#N/A</v>
      </c>
      <c r="AR35" s="12" t="e">
        <f>VLOOKUP($B35,'Rates-Time'!$A$7:$M$10,'Rates-Time'!L$7,TRUE)</f>
        <v>#N/A</v>
      </c>
      <c r="AS35" s="12">
        <f t="shared" si="7"/>
        <v>0</v>
      </c>
      <c r="AT35" s="12" t="b">
        <f t="shared" si="8"/>
        <v>0</v>
      </c>
      <c r="AU35" s="12" t="str">
        <f t="shared" si="9"/>
        <v/>
      </c>
      <c r="AW35" s="140">
        <f t="shared" si="10"/>
        <v>0</v>
      </c>
      <c r="AX35" s="140">
        <f t="shared" si="11"/>
        <v>0</v>
      </c>
      <c r="AY35" s="140">
        <f t="shared" si="12"/>
        <v>0</v>
      </c>
    </row>
    <row r="36" spans="1:51" ht="19.5" customHeight="1" x14ac:dyDescent="0.3">
      <c r="A36" s="90">
        <v>59</v>
      </c>
      <c r="B36" s="16"/>
      <c r="C36" s="21"/>
      <c r="D36" s="21"/>
      <c r="E36" s="125">
        <f t="shared" si="1"/>
        <v>0</v>
      </c>
      <c r="F36" s="16"/>
      <c r="G36" s="16"/>
      <c r="H36" s="1"/>
      <c r="I36" s="17"/>
      <c r="J36" s="17"/>
      <c r="K36" s="99">
        <f t="shared" si="2"/>
        <v>0</v>
      </c>
      <c r="L36" s="17"/>
      <c r="M36" s="123">
        <f>IFERROR(VLOOKUP(B36,'Rates-Exp'!$A$7:$L$85,'Rates-Exp'!C$7,TRUE),0)</f>
        <v>0</v>
      </c>
      <c r="N36" s="17"/>
      <c r="O36" s="71"/>
      <c r="P36" s="100">
        <f>IF(L36="Yes",0,IFERROR(IF(N36="Yes",VLOOKUP(B36,'Rates-Exp'!$A$7:$L$85,'Rates-Exp'!E$7,TRUE),VLOOKUP(B36,'Rates-Exp'!$A$7:$L$85,'Rates-Exp'!D$7,TRUE)),0))</f>
        <v>0</v>
      </c>
      <c r="Q36" s="101">
        <f t="shared" si="3"/>
        <v>0</v>
      </c>
      <c r="R36" s="18"/>
      <c r="S36" s="18"/>
      <c r="T36" s="17"/>
      <c r="U36" s="17"/>
      <c r="V36" s="17"/>
      <c r="W36" s="17"/>
      <c r="X36" s="91">
        <f>IFERROR(VLOOKUP($B36,'Rates-Exp'!$A$7:$L$85,'Rates-Exp'!F$7,TRUE),0)</f>
        <v>0</v>
      </c>
      <c r="Y36" s="91">
        <f>IFERROR(VLOOKUP($B36,'Rates-Exp'!$A$7:$L$85,'Rates-Exp'!G$7,TRUE),0)</f>
        <v>0</v>
      </c>
      <c r="Z36" s="91">
        <f>IFERROR(VLOOKUP($B36,'Rates-Exp'!$A$7:$L$85,'Rates-Exp'!H$7,TRUE),0)</f>
        <v>0</v>
      </c>
      <c r="AA36" s="102">
        <f t="shared" si="13"/>
        <v>0</v>
      </c>
      <c r="AB36" s="17"/>
      <c r="AC36" s="102">
        <f>IFERROR(IF(AB36="Yes",VLOOKUP($B36,'Rates-Exp'!$A$7:$L$85,'Rates-Exp'!L$7,TRUE),0),0)</f>
        <v>0</v>
      </c>
      <c r="AD36" s="18"/>
      <c r="AE36" s="18"/>
      <c r="AF36" s="18"/>
      <c r="AG36" s="103" t="str">
        <f>IFERROR(IF($H$3="Staff",CONCATENATE(VLOOKUP(F36,Lists!$A$1:$B$12,2,FALSE),"-",VLOOKUP(G36,Lists!$F$1:$G$14,2,FALSE)),VLOOKUP(G36,Lists!$I$1:$J$100,2,FALSE)),"")</f>
        <v/>
      </c>
      <c r="AH36" s="129">
        <f t="shared" si="5"/>
        <v>0</v>
      </c>
      <c r="AI36" s="92" t="e">
        <f>VLOOKUP($B36,'Rates-Time'!$A$7:$M$10,'Rates-Time'!C$7,TRUE)*E36</f>
        <v>#N/A</v>
      </c>
      <c r="AJ36" s="92" t="e">
        <f>VLOOKUP($B36,'Rates-Time'!$A$7:$M$10,'Rates-Time'!D$7,TRUE)</f>
        <v>#N/A</v>
      </c>
      <c r="AK36" s="92" t="e">
        <f>VLOOKUP($B36,'Rates-Time'!$A$7:$M$10,'Rates-Time'!E$7,TRUE)</f>
        <v>#N/A</v>
      </c>
      <c r="AL36" s="12">
        <f t="shared" si="6"/>
        <v>30</v>
      </c>
      <c r="AM36" s="12" t="e">
        <f>VLOOKUP($B36,'Rates-Time'!$A$7:$M$10,'Rates-Time'!G$7,TRUE)</f>
        <v>#N/A</v>
      </c>
      <c r="AN36" s="12" t="e">
        <f>VLOOKUP($B36,'Rates-Time'!$A$7:$M$10,'Rates-Time'!H$7,TRUE)</f>
        <v>#N/A</v>
      </c>
      <c r="AO36" s="12" t="e">
        <f>VLOOKUP($B36,'Rates-Time'!$A$7:$M$10,'Rates-Time'!I$7,TRUE)</f>
        <v>#N/A</v>
      </c>
      <c r="AP36" s="12" t="e">
        <f>VLOOKUP($B36,'Rates-Time'!$A$7:$M$10,'Rates-Time'!J$7,TRUE)</f>
        <v>#N/A</v>
      </c>
      <c r="AQ36" s="12" t="e">
        <f>VLOOKUP($B36,'Rates-Time'!$A$7:$M$10,'Rates-Time'!K$7,TRUE)</f>
        <v>#N/A</v>
      </c>
      <c r="AR36" s="12" t="e">
        <f>VLOOKUP($B36,'Rates-Time'!$A$7:$M$10,'Rates-Time'!L$7,TRUE)</f>
        <v>#N/A</v>
      </c>
      <c r="AS36" s="12">
        <f t="shared" si="7"/>
        <v>0</v>
      </c>
      <c r="AT36" s="12" t="b">
        <f t="shared" si="8"/>
        <v>0</v>
      </c>
      <c r="AU36" s="12" t="str">
        <f t="shared" si="9"/>
        <v/>
      </c>
      <c r="AW36" s="140">
        <f t="shared" si="10"/>
        <v>0</v>
      </c>
      <c r="AX36" s="140">
        <f t="shared" si="11"/>
        <v>0</v>
      </c>
      <c r="AY36" s="140">
        <f t="shared" si="12"/>
        <v>0</v>
      </c>
    </row>
    <row r="37" spans="1:51" ht="19.5" customHeight="1" x14ac:dyDescent="0.3">
      <c r="A37" s="90">
        <v>60</v>
      </c>
      <c r="B37" s="16"/>
      <c r="C37" s="21"/>
      <c r="D37" s="21"/>
      <c r="E37" s="125">
        <f t="shared" si="1"/>
        <v>0</v>
      </c>
      <c r="F37" s="16"/>
      <c r="G37" s="16"/>
      <c r="H37" s="1"/>
      <c r="I37" s="17"/>
      <c r="J37" s="17"/>
      <c r="K37" s="99">
        <f t="shared" si="2"/>
        <v>0</v>
      </c>
      <c r="L37" s="17"/>
      <c r="M37" s="123">
        <f>IFERROR(VLOOKUP(B37,'Rates-Exp'!$A$7:$L$85,'Rates-Exp'!C$7,TRUE),0)</f>
        <v>0</v>
      </c>
      <c r="N37" s="17"/>
      <c r="O37" s="71"/>
      <c r="P37" s="100">
        <f>IF(L37="Yes",0,IFERROR(IF(N37="Yes",VLOOKUP(B37,'Rates-Exp'!$A$7:$L$85,'Rates-Exp'!E$7,TRUE),VLOOKUP(B37,'Rates-Exp'!$A$7:$L$85,'Rates-Exp'!D$7,TRUE)),0))</f>
        <v>0</v>
      </c>
      <c r="Q37" s="101">
        <f t="shared" si="3"/>
        <v>0</v>
      </c>
      <c r="R37" s="18"/>
      <c r="S37" s="18"/>
      <c r="T37" s="17"/>
      <c r="U37" s="17"/>
      <c r="V37" s="17"/>
      <c r="W37" s="17"/>
      <c r="X37" s="91">
        <f>IFERROR(VLOOKUP($B37,'Rates-Exp'!$A$7:$L$85,'Rates-Exp'!F$7,TRUE),0)</f>
        <v>0</v>
      </c>
      <c r="Y37" s="91">
        <f>IFERROR(VLOOKUP($B37,'Rates-Exp'!$A$7:$L$85,'Rates-Exp'!G$7,TRUE),0)</f>
        <v>0</v>
      </c>
      <c r="Z37" s="91">
        <f>IFERROR(VLOOKUP($B37,'Rates-Exp'!$A$7:$L$85,'Rates-Exp'!H$7,TRUE),0)</f>
        <v>0</v>
      </c>
      <c r="AA37" s="102">
        <f t="shared" si="13"/>
        <v>0</v>
      </c>
      <c r="AB37" s="17"/>
      <c r="AC37" s="102">
        <f>IFERROR(IF(AB37="Yes",VLOOKUP($B37,'Rates-Exp'!$A$7:$L$85,'Rates-Exp'!L$7,TRUE),0),0)</f>
        <v>0</v>
      </c>
      <c r="AD37" s="18"/>
      <c r="AE37" s="18"/>
      <c r="AF37" s="18"/>
      <c r="AG37" s="103" t="str">
        <f>IFERROR(IF($H$3="Staff",CONCATENATE(VLOOKUP(F37,Lists!$A$1:$B$12,2,FALSE),"-",VLOOKUP(G37,Lists!$F$1:$G$14,2,FALSE)),VLOOKUP(G37,Lists!$I$1:$J$100,2,FALSE)),"")</f>
        <v/>
      </c>
      <c r="AH37" s="129">
        <f t="shared" si="5"/>
        <v>0</v>
      </c>
      <c r="AI37" s="92" t="e">
        <f>VLOOKUP($B37,'Rates-Time'!$A$7:$M$10,'Rates-Time'!C$7,TRUE)*E37</f>
        <v>#N/A</v>
      </c>
      <c r="AJ37" s="92" t="e">
        <f>VLOOKUP($B37,'Rates-Time'!$A$7:$M$10,'Rates-Time'!D$7,TRUE)</f>
        <v>#N/A</v>
      </c>
      <c r="AK37" s="92" t="e">
        <f>VLOOKUP($B37,'Rates-Time'!$A$7:$M$10,'Rates-Time'!E$7,TRUE)</f>
        <v>#N/A</v>
      </c>
      <c r="AL37" s="12">
        <f t="shared" si="6"/>
        <v>31</v>
      </c>
      <c r="AM37" s="12" t="e">
        <f>VLOOKUP($B37,'Rates-Time'!$A$7:$M$10,'Rates-Time'!G$7,TRUE)</f>
        <v>#N/A</v>
      </c>
      <c r="AN37" s="12" t="e">
        <f>VLOOKUP($B37,'Rates-Time'!$A$7:$M$10,'Rates-Time'!H$7,TRUE)</f>
        <v>#N/A</v>
      </c>
      <c r="AO37" s="12" t="e">
        <f>VLOOKUP($B37,'Rates-Time'!$A$7:$M$10,'Rates-Time'!I$7,TRUE)</f>
        <v>#N/A</v>
      </c>
      <c r="AP37" s="12" t="e">
        <f>VLOOKUP($B37,'Rates-Time'!$A$7:$M$10,'Rates-Time'!J$7,TRUE)</f>
        <v>#N/A</v>
      </c>
      <c r="AQ37" s="12" t="e">
        <f>VLOOKUP($B37,'Rates-Time'!$A$7:$M$10,'Rates-Time'!K$7,TRUE)</f>
        <v>#N/A</v>
      </c>
      <c r="AR37" s="12" t="e">
        <f>VLOOKUP($B37,'Rates-Time'!$A$7:$M$10,'Rates-Time'!L$7,TRUE)</f>
        <v>#N/A</v>
      </c>
      <c r="AS37" s="12">
        <f t="shared" si="7"/>
        <v>0</v>
      </c>
      <c r="AT37" s="12" t="b">
        <f t="shared" si="8"/>
        <v>0</v>
      </c>
      <c r="AU37" s="12" t="str">
        <f t="shared" si="9"/>
        <v/>
      </c>
      <c r="AW37" s="140">
        <f t="shared" si="10"/>
        <v>0</v>
      </c>
      <c r="AX37" s="140">
        <f t="shared" si="11"/>
        <v>0</v>
      </c>
      <c r="AY37" s="140">
        <f t="shared" si="12"/>
        <v>0</v>
      </c>
    </row>
    <row r="38" spans="1:51" ht="19.5" customHeight="1" x14ac:dyDescent="0.3">
      <c r="A38" s="90">
        <v>61</v>
      </c>
      <c r="B38" s="16"/>
      <c r="C38" s="21"/>
      <c r="D38" s="21"/>
      <c r="E38" s="125">
        <f t="shared" si="1"/>
        <v>0</v>
      </c>
      <c r="F38" s="16"/>
      <c r="G38" s="16"/>
      <c r="H38" s="1"/>
      <c r="I38" s="17"/>
      <c r="J38" s="17"/>
      <c r="K38" s="99">
        <f t="shared" si="2"/>
        <v>0</v>
      </c>
      <c r="L38" s="17"/>
      <c r="M38" s="123">
        <f>IFERROR(VLOOKUP(B38,'Rates-Exp'!$A$7:$L$85,'Rates-Exp'!C$7,TRUE),0)</f>
        <v>0</v>
      </c>
      <c r="N38" s="17"/>
      <c r="O38" s="71"/>
      <c r="P38" s="100">
        <f>IF(L38="Yes",0,IFERROR(IF(N38="Yes",VLOOKUP(B38,'Rates-Exp'!$A$7:$L$85,'Rates-Exp'!E$7,TRUE),VLOOKUP(B38,'Rates-Exp'!$A$7:$L$85,'Rates-Exp'!D$7,TRUE)),0))</f>
        <v>0</v>
      </c>
      <c r="Q38" s="101">
        <f t="shared" si="3"/>
        <v>0</v>
      </c>
      <c r="R38" s="18"/>
      <c r="S38" s="18"/>
      <c r="T38" s="17"/>
      <c r="U38" s="17"/>
      <c r="V38" s="17"/>
      <c r="W38" s="17"/>
      <c r="X38" s="91">
        <f>IFERROR(VLOOKUP($B38,'Rates-Exp'!$A$7:$L$85,'Rates-Exp'!F$7,TRUE),0)</f>
        <v>0</v>
      </c>
      <c r="Y38" s="91">
        <f>IFERROR(VLOOKUP($B38,'Rates-Exp'!$A$7:$L$85,'Rates-Exp'!G$7,TRUE),0)</f>
        <v>0</v>
      </c>
      <c r="Z38" s="91">
        <f>IFERROR(VLOOKUP($B38,'Rates-Exp'!$A$7:$L$85,'Rates-Exp'!H$7,TRUE),0)</f>
        <v>0</v>
      </c>
      <c r="AA38" s="102">
        <f t="shared" si="13"/>
        <v>0</v>
      </c>
      <c r="AB38" s="17"/>
      <c r="AC38" s="102">
        <f>IFERROR(IF(AB38="Yes",VLOOKUP($B38,'Rates-Exp'!$A$7:$L$85,'Rates-Exp'!L$7,TRUE),0),0)</f>
        <v>0</v>
      </c>
      <c r="AD38" s="18"/>
      <c r="AE38" s="18"/>
      <c r="AF38" s="18"/>
      <c r="AG38" s="103" t="str">
        <f>IFERROR(IF($H$3="Staff",CONCATENATE(VLOOKUP(F38,Lists!$A$1:$B$12,2,FALSE),"-",VLOOKUP(G38,Lists!$F$1:$G$14,2,FALSE)),VLOOKUP(G38,Lists!$I$1:$J$100,2,FALSE)),"")</f>
        <v/>
      </c>
      <c r="AH38" s="129">
        <f t="shared" si="5"/>
        <v>0</v>
      </c>
      <c r="AI38" s="92" t="e">
        <f>VLOOKUP($B38,'Rates-Time'!$A$7:$M$10,'Rates-Time'!C$7,TRUE)*E38</f>
        <v>#N/A</v>
      </c>
      <c r="AJ38" s="92" t="e">
        <f>VLOOKUP($B38,'Rates-Time'!$A$7:$M$10,'Rates-Time'!D$7,TRUE)</f>
        <v>#N/A</v>
      </c>
      <c r="AK38" s="92" t="e">
        <f>VLOOKUP($B38,'Rates-Time'!$A$7:$M$10,'Rates-Time'!E$7,TRUE)</f>
        <v>#N/A</v>
      </c>
      <c r="AL38" s="12">
        <f t="shared" si="6"/>
        <v>32</v>
      </c>
      <c r="AM38" s="12" t="e">
        <f>VLOOKUP($B38,'Rates-Time'!$A$7:$M$10,'Rates-Time'!G$7,TRUE)</f>
        <v>#N/A</v>
      </c>
      <c r="AN38" s="12" t="e">
        <f>VLOOKUP($B38,'Rates-Time'!$A$7:$M$10,'Rates-Time'!H$7,TRUE)</f>
        <v>#N/A</v>
      </c>
      <c r="AO38" s="12" t="e">
        <f>VLOOKUP($B38,'Rates-Time'!$A$7:$M$10,'Rates-Time'!I$7,TRUE)</f>
        <v>#N/A</v>
      </c>
      <c r="AP38" s="12" t="e">
        <f>VLOOKUP($B38,'Rates-Time'!$A$7:$M$10,'Rates-Time'!J$7,TRUE)</f>
        <v>#N/A</v>
      </c>
      <c r="AQ38" s="12" t="e">
        <f>VLOOKUP($B38,'Rates-Time'!$A$7:$M$10,'Rates-Time'!K$7,TRUE)</f>
        <v>#N/A</v>
      </c>
      <c r="AR38" s="12" t="e">
        <f>VLOOKUP($B38,'Rates-Time'!$A$7:$M$10,'Rates-Time'!L$7,TRUE)</f>
        <v>#N/A</v>
      </c>
      <c r="AS38" s="12">
        <f t="shared" si="7"/>
        <v>0</v>
      </c>
      <c r="AT38" s="12" t="b">
        <f t="shared" si="8"/>
        <v>0</v>
      </c>
      <c r="AU38" s="12" t="str">
        <f t="shared" si="9"/>
        <v/>
      </c>
      <c r="AW38" s="140">
        <f t="shared" si="10"/>
        <v>0</v>
      </c>
      <c r="AX38" s="140">
        <f t="shared" si="11"/>
        <v>0</v>
      </c>
      <c r="AY38" s="140">
        <f t="shared" si="12"/>
        <v>0</v>
      </c>
    </row>
    <row r="39" spans="1:51" ht="19.5" customHeight="1" x14ac:dyDescent="0.3">
      <c r="A39" s="90">
        <v>62</v>
      </c>
      <c r="B39" s="16"/>
      <c r="C39" s="21"/>
      <c r="D39" s="21"/>
      <c r="E39" s="125">
        <f t="shared" si="1"/>
        <v>0</v>
      </c>
      <c r="F39" s="16"/>
      <c r="G39" s="16"/>
      <c r="H39" s="1"/>
      <c r="I39" s="17"/>
      <c r="J39" s="17"/>
      <c r="K39" s="99">
        <f t="shared" si="2"/>
        <v>0</v>
      </c>
      <c r="L39" s="17"/>
      <c r="M39" s="123">
        <f>IFERROR(VLOOKUP(B39,'Rates-Exp'!$A$7:$L$85,'Rates-Exp'!C$7,TRUE),0)</f>
        <v>0</v>
      </c>
      <c r="N39" s="17"/>
      <c r="O39" s="71"/>
      <c r="P39" s="100">
        <f>IF(L39="Yes",0,IFERROR(IF(N39="Yes",VLOOKUP(B39,'Rates-Exp'!$A$7:$L$85,'Rates-Exp'!E$7,TRUE),VLOOKUP(B39,'Rates-Exp'!$A$7:$L$85,'Rates-Exp'!D$7,TRUE)),0))</f>
        <v>0</v>
      </c>
      <c r="Q39" s="101">
        <f t="shared" si="3"/>
        <v>0</v>
      </c>
      <c r="R39" s="18"/>
      <c r="S39" s="18"/>
      <c r="T39" s="17"/>
      <c r="U39" s="17"/>
      <c r="V39" s="17"/>
      <c r="W39" s="17"/>
      <c r="X39" s="91">
        <f>IFERROR(VLOOKUP($B39,'Rates-Exp'!$A$7:$L$85,'Rates-Exp'!F$7,TRUE),0)</f>
        <v>0</v>
      </c>
      <c r="Y39" s="91">
        <f>IFERROR(VLOOKUP($B39,'Rates-Exp'!$A$7:$L$85,'Rates-Exp'!G$7,TRUE),0)</f>
        <v>0</v>
      </c>
      <c r="Z39" s="91">
        <f>IFERROR(VLOOKUP($B39,'Rates-Exp'!$A$7:$L$85,'Rates-Exp'!H$7,TRUE),0)</f>
        <v>0</v>
      </c>
      <c r="AA39" s="102">
        <f t="shared" si="13"/>
        <v>0</v>
      </c>
      <c r="AB39" s="17"/>
      <c r="AC39" s="102">
        <f>IFERROR(IF(AB39="Yes",VLOOKUP($B39,'Rates-Exp'!$A$7:$L$85,'Rates-Exp'!L$7,TRUE),0),0)</f>
        <v>0</v>
      </c>
      <c r="AD39" s="18"/>
      <c r="AE39" s="18"/>
      <c r="AF39" s="18"/>
      <c r="AG39" s="103" t="str">
        <f>IFERROR(IF($H$3="Staff",CONCATENATE(VLOOKUP(F39,Lists!$A$1:$B$12,2,FALSE),"-",VLOOKUP(G39,Lists!$F$1:$G$14,2,FALSE)),VLOOKUP(G39,Lists!$I$1:$J$100,2,FALSE)),"")</f>
        <v/>
      </c>
      <c r="AH39" s="129">
        <f t="shared" si="5"/>
        <v>0</v>
      </c>
      <c r="AI39" s="92" t="e">
        <f>VLOOKUP($B39,'Rates-Time'!$A$7:$M$10,'Rates-Time'!C$7,TRUE)*E39</f>
        <v>#N/A</v>
      </c>
      <c r="AJ39" s="92" t="e">
        <f>VLOOKUP($B39,'Rates-Time'!$A$7:$M$10,'Rates-Time'!D$7,TRUE)</f>
        <v>#N/A</v>
      </c>
      <c r="AK39" s="92" t="e">
        <f>VLOOKUP($B39,'Rates-Time'!$A$7:$M$10,'Rates-Time'!E$7,TRUE)</f>
        <v>#N/A</v>
      </c>
      <c r="AL39" s="12">
        <f t="shared" si="6"/>
        <v>33</v>
      </c>
      <c r="AM39" s="12" t="e">
        <f>VLOOKUP($B39,'Rates-Time'!$A$7:$M$10,'Rates-Time'!G$7,TRUE)</f>
        <v>#N/A</v>
      </c>
      <c r="AN39" s="12" t="e">
        <f>VLOOKUP($B39,'Rates-Time'!$A$7:$M$10,'Rates-Time'!H$7,TRUE)</f>
        <v>#N/A</v>
      </c>
      <c r="AO39" s="12" t="e">
        <f>VLOOKUP($B39,'Rates-Time'!$A$7:$M$10,'Rates-Time'!I$7,TRUE)</f>
        <v>#N/A</v>
      </c>
      <c r="AP39" s="12" t="e">
        <f>VLOOKUP($B39,'Rates-Time'!$A$7:$M$10,'Rates-Time'!J$7,TRUE)</f>
        <v>#N/A</v>
      </c>
      <c r="AQ39" s="12" t="e">
        <f>VLOOKUP($B39,'Rates-Time'!$A$7:$M$10,'Rates-Time'!K$7,TRUE)</f>
        <v>#N/A</v>
      </c>
      <c r="AR39" s="12" t="e">
        <f>VLOOKUP($B39,'Rates-Time'!$A$7:$M$10,'Rates-Time'!L$7,TRUE)</f>
        <v>#N/A</v>
      </c>
      <c r="AS39" s="12">
        <f t="shared" si="7"/>
        <v>0</v>
      </c>
      <c r="AT39" s="12" t="b">
        <f t="shared" si="8"/>
        <v>0</v>
      </c>
      <c r="AU39" s="12" t="str">
        <f t="shared" si="9"/>
        <v/>
      </c>
      <c r="AW39" s="140">
        <f t="shared" si="10"/>
        <v>0</v>
      </c>
      <c r="AX39" s="140">
        <f t="shared" si="11"/>
        <v>0</v>
      </c>
      <c r="AY39" s="140">
        <f t="shared" si="12"/>
        <v>0</v>
      </c>
    </row>
    <row r="40" spans="1:51" ht="19.5" customHeight="1" x14ac:dyDescent="0.3">
      <c r="A40" s="90">
        <v>63</v>
      </c>
      <c r="B40" s="16"/>
      <c r="C40" s="21"/>
      <c r="D40" s="21"/>
      <c r="E40" s="125">
        <f t="shared" si="1"/>
        <v>0</v>
      </c>
      <c r="F40" s="16"/>
      <c r="G40" s="16"/>
      <c r="H40" s="1"/>
      <c r="I40" s="17"/>
      <c r="J40" s="17"/>
      <c r="K40" s="99">
        <f t="shared" si="2"/>
        <v>0</v>
      </c>
      <c r="L40" s="17"/>
      <c r="M40" s="123">
        <f>IFERROR(VLOOKUP(B40,'Rates-Exp'!$A$7:$L$85,'Rates-Exp'!C$7,TRUE),0)</f>
        <v>0</v>
      </c>
      <c r="N40" s="17"/>
      <c r="O40" s="71"/>
      <c r="P40" s="100">
        <f>IF(L40="Yes",0,IFERROR(IF(N40="Yes",VLOOKUP(B40,'Rates-Exp'!$A$7:$L$85,'Rates-Exp'!E$7,TRUE),VLOOKUP(B40,'Rates-Exp'!$A$7:$L$85,'Rates-Exp'!D$7,TRUE)),0))</f>
        <v>0</v>
      </c>
      <c r="Q40" s="101">
        <f t="shared" si="3"/>
        <v>0</v>
      </c>
      <c r="R40" s="18"/>
      <c r="S40" s="18"/>
      <c r="T40" s="17"/>
      <c r="U40" s="17"/>
      <c r="V40" s="17"/>
      <c r="W40" s="17"/>
      <c r="X40" s="91">
        <f>IFERROR(VLOOKUP($B40,'Rates-Exp'!$A$7:$L$85,'Rates-Exp'!F$7,TRUE),0)</f>
        <v>0</v>
      </c>
      <c r="Y40" s="91">
        <f>IFERROR(VLOOKUP($B40,'Rates-Exp'!$A$7:$L$85,'Rates-Exp'!G$7,TRUE),0)</f>
        <v>0</v>
      </c>
      <c r="Z40" s="91">
        <f>IFERROR(VLOOKUP($B40,'Rates-Exp'!$A$7:$L$85,'Rates-Exp'!H$7,TRUE),0)</f>
        <v>0</v>
      </c>
      <c r="AA40" s="102">
        <f t="shared" si="13"/>
        <v>0</v>
      </c>
      <c r="AB40" s="17"/>
      <c r="AC40" s="102">
        <f>IFERROR(IF(AB40="Yes",VLOOKUP($B40,'Rates-Exp'!$A$7:$L$85,'Rates-Exp'!L$7,TRUE),0),0)</f>
        <v>0</v>
      </c>
      <c r="AD40" s="18"/>
      <c r="AE40" s="18"/>
      <c r="AF40" s="18"/>
      <c r="AG40" s="103" t="str">
        <f>IFERROR(IF($H$3="Staff",CONCATENATE(VLOOKUP(F40,Lists!$A$1:$B$12,2,FALSE),"-",VLOOKUP(G40,Lists!$F$1:$G$14,2,FALSE)),VLOOKUP(G40,Lists!$I$1:$J$100,2,FALSE)),"")</f>
        <v/>
      </c>
      <c r="AH40" s="129">
        <f t="shared" si="5"/>
        <v>0</v>
      </c>
      <c r="AI40" s="92" t="e">
        <f>VLOOKUP($B40,'Rates-Time'!$A$7:$M$10,'Rates-Time'!C$7,TRUE)*E40</f>
        <v>#N/A</v>
      </c>
      <c r="AJ40" s="92" t="e">
        <f>VLOOKUP($B40,'Rates-Time'!$A$7:$M$10,'Rates-Time'!D$7,TRUE)</f>
        <v>#N/A</v>
      </c>
      <c r="AK40" s="92" t="e">
        <f>VLOOKUP($B40,'Rates-Time'!$A$7:$M$10,'Rates-Time'!E$7,TRUE)</f>
        <v>#N/A</v>
      </c>
      <c r="AL40" s="12">
        <f t="shared" si="6"/>
        <v>34</v>
      </c>
      <c r="AM40" s="12" t="e">
        <f>VLOOKUP($B40,'Rates-Time'!$A$7:$M$10,'Rates-Time'!G$7,TRUE)</f>
        <v>#N/A</v>
      </c>
      <c r="AN40" s="12" t="e">
        <f>VLOOKUP($B40,'Rates-Time'!$A$7:$M$10,'Rates-Time'!H$7,TRUE)</f>
        <v>#N/A</v>
      </c>
      <c r="AO40" s="12" t="e">
        <f>VLOOKUP($B40,'Rates-Time'!$A$7:$M$10,'Rates-Time'!I$7,TRUE)</f>
        <v>#N/A</v>
      </c>
      <c r="AP40" s="12" t="e">
        <f>VLOOKUP($B40,'Rates-Time'!$A$7:$M$10,'Rates-Time'!J$7,TRUE)</f>
        <v>#N/A</v>
      </c>
      <c r="AQ40" s="12" t="e">
        <f>VLOOKUP($B40,'Rates-Time'!$A$7:$M$10,'Rates-Time'!K$7,TRUE)</f>
        <v>#N/A</v>
      </c>
      <c r="AR40" s="12" t="e">
        <f>VLOOKUP($B40,'Rates-Time'!$A$7:$M$10,'Rates-Time'!L$7,TRUE)</f>
        <v>#N/A</v>
      </c>
      <c r="AS40" s="12">
        <f t="shared" si="7"/>
        <v>0</v>
      </c>
      <c r="AT40" s="12" t="b">
        <f t="shared" si="8"/>
        <v>0</v>
      </c>
      <c r="AU40" s="12" t="str">
        <f t="shared" si="9"/>
        <v/>
      </c>
      <c r="AW40" s="140">
        <f t="shared" si="10"/>
        <v>0</v>
      </c>
      <c r="AX40" s="140">
        <f t="shared" si="11"/>
        <v>0</v>
      </c>
      <c r="AY40" s="140">
        <f t="shared" si="12"/>
        <v>0</v>
      </c>
    </row>
    <row r="41" spans="1:51" ht="19.5" customHeight="1" x14ac:dyDescent="0.3">
      <c r="A41" s="90">
        <v>64</v>
      </c>
      <c r="B41" s="16"/>
      <c r="C41" s="21"/>
      <c r="D41" s="21"/>
      <c r="E41" s="125">
        <f t="shared" si="1"/>
        <v>0</v>
      </c>
      <c r="F41" s="16"/>
      <c r="G41" s="16"/>
      <c r="H41" s="1"/>
      <c r="I41" s="17"/>
      <c r="J41" s="17"/>
      <c r="K41" s="99">
        <f t="shared" si="2"/>
        <v>0</v>
      </c>
      <c r="L41" s="17"/>
      <c r="M41" s="123">
        <f>IFERROR(VLOOKUP(B41,'Rates-Exp'!$A$7:$L$85,'Rates-Exp'!C$7,TRUE),0)</f>
        <v>0</v>
      </c>
      <c r="N41" s="17"/>
      <c r="O41" s="71"/>
      <c r="P41" s="100">
        <f>IF(L41="Yes",0,IFERROR(IF(N41="Yes",VLOOKUP(B41,'Rates-Exp'!$A$7:$L$85,'Rates-Exp'!E$7,TRUE),VLOOKUP(B41,'Rates-Exp'!$A$7:$L$85,'Rates-Exp'!D$7,TRUE)),0))</f>
        <v>0</v>
      </c>
      <c r="Q41" s="101">
        <f t="shared" si="3"/>
        <v>0</v>
      </c>
      <c r="R41" s="18"/>
      <c r="S41" s="18"/>
      <c r="T41" s="17"/>
      <c r="U41" s="17"/>
      <c r="V41" s="17"/>
      <c r="W41" s="17"/>
      <c r="X41" s="91">
        <f>IFERROR(VLOOKUP($B41,'Rates-Exp'!$A$7:$L$85,'Rates-Exp'!F$7,TRUE),0)</f>
        <v>0</v>
      </c>
      <c r="Y41" s="91">
        <f>IFERROR(VLOOKUP($B41,'Rates-Exp'!$A$7:$L$85,'Rates-Exp'!G$7,TRUE),0)</f>
        <v>0</v>
      </c>
      <c r="Z41" s="91">
        <f>IFERROR(VLOOKUP($B41,'Rates-Exp'!$A$7:$L$85,'Rates-Exp'!H$7,TRUE),0)</f>
        <v>0</v>
      </c>
      <c r="AA41" s="102">
        <f t="shared" si="13"/>
        <v>0</v>
      </c>
      <c r="AB41" s="17"/>
      <c r="AC41" s="102">
        <f>IFERROR(IF(AB41="Yes",VLOOKUP($B41,'Rates-Exp'!$A$7:$L$85,'Rates-Exp'!L$7,TRUE),0),0)</f>
        <v>0</v>
      </c>
      <c r="AD41" s="18"/>
      <c r="AE41" s="18"/>
      <c r="AF41" s="18"/>
      <c r="AG41" s="103" t="str">
        <f>IFERROR(IF($H$3="Staff",CONCATENATE(VLOOKUP(F41,Lists!$A$1:$B$12,2,FALSE),"-",VLOOKUP(G41,Lists!$F$1:$G$14,2,FALSE)),VLOOKUP(G41,Lists!$I$1:$J$100,2,FALSE)),"")</f>
        <v/>
      </c>
      <c r="AH41" s="129">
        <f t="shared" si="5"/>
        <v>0</v>
      </c>
      <c r="AI41" s="92" t="e">
        <f>VLOOKUP($B41,'Rates-Time'!$A$7:$M$10,'Rates-Time'!C$7,TRUE)*E41</f>
        <v>#N/A</v>
      </c>
      <c r="AJ41" s="92" t="e">
        <f>VLOOKUP($B41,'Rates-Time'!$A$7:$M$10,'Rates-Time'!D$7,TRUE)</f>
        <v>#N/A</v>
      </c>
      <c r="AK41" s="92" t="e">
        <f>VLOOKUP($B41,'Rates-Time'!$A$7:$M$10,'Rates-Time'!E$7,TRUE)</f>
        <v>#N/A</v>
      </c>
      <c r="AL41" s="12">
        <f t="shared" si="6"/>
        <v>35</v>
      </c>
      <c r="AM41" s="12" t="e">
        <f>VLOOKUP($B41,'Rates-Time'!$A$7:$M$10,'Rates-Time'!G$7,TRUE)</f>
        <v>#N/A</v>
      </c>
      <c r="AN41" s="12" t="e">
        <f>VLOOKUP($B41,'Rates-Time'!$A$7:$M$10,'Rates-Time'!H$7,TRUE)</f>
        <v>#N/A</v>
      </c>
      <c r="AO41" s="12" t="e">
        <f>VLOOKUP($B41,'Rates-Time'!$A$7:$M$10,'Rates-Time'!I$7,TRUE)</f>
        <v>#N/A</v>
      </c>
      <c r="AP41" s="12" t="e">
        <f>VLOOKUP($B41,'Rates-Time'!$A$7:$M$10,'Rates-Time'!J$7,TRUE)</f>
        <v>#N/A</v>
      </c>
      <c r="AQ41" s="12" t="e">
        <f>VLOOKUP($B41,'Rates-Time'!$A$7:$M$10,'Rates-Time'!K$7,TRUE)</f>
        <v>#N/A</v>
      </c>
      <c r="AR41" s="12" t="e">
        <f>VLOOKUP($B41,'Rates-Time'!$A$7:$M$10,'Rates-Time'!L$7,TRUE)</f>
        <v>#N/A</v>
      </c>
      <c r="AS41" s="12">
        <f t="shared" si="7"/>
        <v>0</v>
      </c>
      <c r="AT41" s="12" t="b">
        <f t="shared" si="8"/>
        <v>0</v>
      </c>
      <c r="AU41" s="12" t="str">
        <f t="shared" si="9"/>
        <v/>
      </c>
      <c r="AW41" s="140">
        <f t="shared" si="10"/>
        <v>0</v>
      </c>
      <c r="AX41" s="140">
        <f t="shared" si="11"/>
        <v>0</v>
      </c>
      <c r="AY41" s="140">
        <f t="shared" si="12"/>
        <v>0</v>
      </c>
    </row>
    <row r="42" spans="1:51" ht="19.5" customHeight="1" x14ac:dyDescent="0.3">
      <c r="A42" s="90">
        <v>65</v>
      </c>
      <c r="B42" s="16"/>
      <c r="C42" s="21"/>
      <c r="D42" s="21"/>
      <c r="E42" s="125">
        <f t="shared" si="1"/>
        <v>0</v>
      </c>
      <c r="F42" s="16"/>
      <c r="G42" s="16"/>
      <c r="H42" s="1"/>
      <c r="I42" s="17"/>
      <c r="J42" s="17"/>
      <c r="K42" s="99">
        <f t="shared" si="2"/>
        <v>0</v>
      </c>
      <c r="L42" s="17"/>
      <c r="M42" s="123">
        <f>IFERROR(VLOOKUP(B42,'Rates-Exp'!$A$7:$L$85,'Rates-Exp'!C$7,TRUE),0)</f>
        <v>0</v>
      </c>
      <c r="N42" s="17"/>
      <c r="O42" s="71"/>
      <c r="P42" s="100">
        <f>IF(L42="Yes",0,IFERROR(IF(N42="Yes",VLOOKUP(B42,'Rates-Exp'!$A$7:$L$85,'Rates-Exp'!E$7,TRUE),VLOOKUP(B42,'Rates-Exp'!$A$7:$L$85,'Rates-Exp'!D$7,TRUE)),0))</f>
        <v>0</v>
      </c>
      <c r="Q42" s="101">
        <f t="shared" si="3"/>
        <v>0</v>
      </c>
      <c r="R42" s="18"/>
      <c r="S42" s="18"/>
      <c r="T42" s="17"/>
      <c r="U42" s="17"/>
      <c r="V42" s="17"/>
      <c r="W42" s="17"/>
      <c r="X42" s="91">
        <f>IFERROR(VLOOKUP($B42,'Rates-Exp'!$A$7:$L$85,'Rates-Exp'!F$7,TRUE),0)</f>
        <v>0</v>
      </c>
      <c r="Y42" s="91">
        <f>IFERROR(VLOOKUP($B42,'Rates-Exp'!$A$7:$L$85,'Rates-Exp'!G$7,TRUE),0)</f>
        <v>0</v>
      </c>
      <c r="Z42" s="91">
        <f>IFERROR(VLOOKUP($B42,'Rates-Exp'!$A$7:$L$85,'Rates-Exp'!H$7,TRUE),0)</f>
        <v>0</v>
      </c>
      <c r="AA42" s="102">
        <f t="shared" si="13"/>
        <v>0</v>
      </c>
      <c r="AB42" s="17"/>
      <c r="AC42" s="102">
        <f>IFERROR(IF(AB42="Yes",VLOOKUP($B42,'Rates-Exp'!$A$7:$L$85,'Rates-Exp'!L$7,TRUE),0),0)</f>
        <v>0</v>
      </c>
      <c r="AD42" s="18"/>
      <c r="AE42" s="18"/>
      <c r="AF42" s="18"/>
      <c r="AG42" s="103" t="str">
        <f>IFERROR(IF($H$3="Staff",CONCATENATE(VLOOKUP(F42,Lists!$A$1:$B$12,2,FALSE),"-",VLOOKUP(G42,Lists!$F$1:$G$14,2,FALSE)),VLOOKUP(G42,Lists!$I$1:$J$100,2,FALSE)),"")</f>
        <v/>
      </c>
      <c r="AH42" s="129">
        <f t="shared" si="5"/>
        <v>0</v>
      </c>
      <c r="AI42" s="92" t="e">
        <f>VLOOKUP($B42,'Rates-Time'!$A$7:$M$10,'Rates-Time'!C$7,TRUE)*E42</f>
        <v>#N/A</v>
      </c>
      <c r="AJ42" s="92" t="e">
        <f>VLOOKUP($B42,'Rates-Time'!$A$7:$M$10,'Rates-Time'!D$7,TRUE)</f>
        <v>#N/A</v>
      </c>
      <c r="AK42" s="92" t="e">
        <f>VLOOKUP($B42,'Rates-Time'!$A$7:$M$10,'Rates-Time'!E$7,TRUE)</f>
        <v>#N/A</v>
      </c>
      <c r="AL42" s="12">
        <f t="shared" si="6"/>
        <v>36</v>
      </c>
      <c r="AM42" s="12" t="e">
        <f>VLOOKUP($B42,'Rates-Time'!$A$7:$M$10,'Rates-Time'!G$7,TRUE)</f>
        <v>#N/A</v>
      </c>
      <c r="AN42" s="12" t="e">
        <f>VLOOKUP($B42,'Rates-Time'!$A$7:$M$10,'Rates-Time'!H$7,TRUE)</f>
        <v>#N/A</v>
      </c>
      <c r="AO42" s="12" t="e">
        <f>VLOOKUP($B42,'Rates-Time'!$A$7:$M$10,'Rates-Time'!I$7,TRUE)</f>
        <v>#N/A</v>
      </c>
      <c r="AP42" s="12" t="e">
        <f>VLOOKUP($B42,'Rates-Time'!$A$7:$M$10,'Rates-Time'!J$7,TRUE)</f>
        <v>#N/A</v>
      </c>
      <c r="AQ42" s="12" t="e">
        <f>VLOOKUP($B42,'Rates-Time'!$A$7:$M$10,'Rates-Time'!K$7,TRUE)</f>
        <v>#N/A</v>
      </c>
      <c r="AR42" s="12" t="e">
        <f>VLOOKUP($B42,'Rates-Time'!$A$7:$M$10,'Rates-Time'!L$7,TRUE)</f>
        <v>#N/A</v>
      </c>
      <c r="AS42" s="12">
        <f t="shared" si="7"/>
        <v>0</v>
      </c>
      <c r="AT42" s="12" t="b">
        <f t="shared" si="8"/>
        <v>0</v>
      </c>
      <c r="AU42" s="12" t="str">
        <f t="shared" si="9"/>
        <v/>
      </c>
      <c r="AW42" s="140">
        <f t="shared" si="10"/>
        <v>0</v>
      </c>
      <c r="AX42" s="140">
        <f t="shared" si="11"/>
        <v>0</v>
      </c>
      <c r="AY42" s="140">
        <f t="shared" si="12"/>
        <v>0</v>
      </c>
    </row>
    <row r="43" spans="1:51" ht="19.5" customHeight="1" x14ac:dyDescent="0.3">
      <c r="A43" s="90">
        <v>66</v>
      </c>
      <c r="B43" s="16"/>
      <c r="C43" s="21"/>
      <c r="D43" s="21"/>
      <c r="E43" s="125">
        <f t="shared" si="1"/>
        <v>0</v>
      </c>
      <c r="F43" s="16"/>
      <c r="G43" s="16"/>
      <c r="H43" s="1"/>
      <c r="I43" s="17"/>
      <c r="J43" s="17"/>
      <c r="K43" s="99">
        <f t="shared" si="2"/>
        <v>0</v>
      </c>
      <c r="L43" s="17"/>
      <c r="M43" s="123">
        <f>IFERROR(VLOOKUP(B43,'Rates-Exp'!$A$7:$L$85,'Rates-Exp'!C$7,TRUE),0)</f>
        <v>0</v>
      </c>
      <c r="N43" s="17"/>
      <c r="O43" s="71"/>
      <c r="P43" s="100">
        <f>IF(L43="Yes",0,IFERROR(IF(N43="Yes",VLOOKUP(B43,'Rates-Exp'!$A$7:$L$85,'Rates-Exp'!E$7,TRUE),VLOOKUP(B43,'Rates-Exp'!$A$7:$L$85,'Rates-Exp'!D$7,TRUE)),0))</f>
        <v>0</v>
      </c>
      <c r="Q43" s="101">
        <f t="shared" si="3"/>
        <v>0</v>
      </c>
      <c r="R43" s="18"/>
      <c r="S43" s="18"/>
      <c r="T43" s="17"/>
      <c r="U43" s="17"/>
      <c r="V43" s="17"/>
      <c r="W43" s="17"/>
      <c r="X43" s="91">
        <f>IFERROR(VLOOKUP($B43,'Rates-Exp'!$A$7:$L$85,'Rates-Exp'!F$7,TRUE),0)</f>
        <v>0</v>
      </c>
      <c r="Y43" s="91">
        <f>IFERROR(VLOOKUP($B43,'Rates-Exp'!$A$7:$L$85,'Rates-Exp'!G$7,TRUE),0)</f>
        <v>0</v>
      </c>
      <c r="Z43" s="91">
        <f>IFERROR(VLOOKUP($B43,'Rates-Exp'!$A$7:$L$85,'Rates-Exp'!H$7,TRUE),0)</f>
        <v>0</v>
      </c>
      <c r="AA43" s="102">
        <f t="shared" si="13"/>
        <v>0</v>
      </c>
      <c r="AB43" s="17"/>
      <c r="AC43" s="102">
        <f>IFERROR(IF(AB43="Yes",VLOOKUP($B43,'Rates-Exp'!$A$7:$L$85,'Rates-Exp'!L$7,TRUE),0),0)</f>
        <v>0</v>
      </c>
      <c r="AD43" s="18"/>
      <c r="AE43" s="18"/>
      <c r="AF43" s="18"/>
      <c r="AG43" s="103" t="str">
        <f>IFERROR(IF($H$3="Staff",CONCATENATE(VLOOKUP(F43,Lists!$A$1:$B$12,2,FALSE),"-",VLOOKUP(G43,Lists!$F$1:$G$14,2,FALSE)),VLOOKUP(G43,Lists!$I$1:$J$100,2,FALSE)),"")</f>
        <v/>
      </c>
      <c r="AH43" s="129">
        <f t="shared" si="5"/>
        <v>0</v>
      </c>
      <c r="AI43" s="92" t="e">
        <f>VLOOKUP($B43,'Rates-Time'!$A$7:$M$10,'Rates-Time'!C$7,TRUE)*E43</f>
        <v>#N/A</v>
      </c>
      <c r="AJ43" s="92" t="e">
        <f>VLOOKUP($B43,'Rates-Time'!$A$7:$M$10,'Rates-Time'!D$7,TRUE)</f>
        <v>#N/A</v>
      </c>
      <c r="AK43" s="92" t="e">
        <f>VLOOKUP($B43,'Rates-Time'!$A$7:$M$10,'Rates-Time'!E$7,TRUE)</f>
        <v>#N/A</v>
      </c>
      <c r="AL43" s="12">
        <f t="shared" si="6"/>
        <v>37</v>
      </c>
      <c r="AM43" s="12" t="e">
        <f>VLOOKUP($B43,'Rates-Time'!$A$7:$M$10,'Rates-Time'!G$7,TRUE)</f>
        <v>#N/A</v>
      </c>
      <c r="AN43" s="12" t="e">
        <f>VLOOKUP($B43,'Rates-Time'!$A$7:$M$10,'Rates-Time'!H$7,TRUE)</f>
        <v>#N/A</v>
      </c>
      <c r="AO43" s="12" t="e">
        <f>VLOOKUP($B43,'Rates-Time'!$A$7:$M$10,'Rates-Time'!I$7,TRUE)</f>
        <v>#N/A</v>
      </c>
      <c r="AP43" s="12" t="e">
        <f>VLOOKUP($B43,'Rates-Time'!$A$7:$M$10,'Rates-Time'!J$7,TRUE)</f>
        <v>#N/A</v>
      </c>
      <c r="AQ43" s="12" t="e">
        <f>VLOOKUP($B43,'Rates-Time'!$A$7:$M$10,'Rates-Time'!K$7,TRUE)</f>
        <v>#N/A</v>
      </c>
      <c r="AR43" s="12" t="e">
        <f>VLOOKUP($B43,'Rates-Time'!$A$7:$M$10,'Rates-Time'!L$7,TRUE)</f>
        <v>#N/A</v>
      </c>
      <c r="AS43" s="12">
        <f t="shared" si="7"/>
        <v>0</v>
      </c>
      <c r="AT43" s="12" t="b">
        <f t="shared" si="8"/>
        <v>0</v>
      </c>
      <c r="AU43" s="12" t="str">
        <f t="shared" si="9"/>
        <v/>
      </c>
      <c r="AW43" s="140">
        <f t="shared" si="10"/>
        <v>0</v>
      </c>
      <c r="AX43" s="140">
        <f t="shared" si="11"/>
        <v>0</v>
      </c>
      <c r="AY43" s="140">
        <f t="shared" si="12"/>
        <v>0</v>
      </c>
    </row>
    <row r="44" spans="1:51" ht="19.5" customHeight="1" x14ac:dyDescent="0.3">
      <c r="A44" s="90">
        <v>67</v>
      </c>
      <c r="B44" s="16"/>
      <c r="C44" s="21"/>
      <c r="D44" s="21"/>
      <c r="E44" s="125">
        <f t="shared" si="1"/>
        <v>0</v>
      </c>
      <c r="F44" s="16"/>
      <c r="G44" s="16"/>
      <c r="H44" s="1"/>
      <c r="I44" s="17"/>
      <c r="J44" s="17"/>
      <c r="K44" s="99">
        <f t="shared" si="2"/>
        <v>0</v>
      </c>
      <c r="L44" s="17"/>
      <c r="M44" s="123">
        <f>IFERROR(VLOOKUP(B44,'Rates-Exp'!$A$7:$L$85,'Rates-Exp'!C$7,TRUE),0)</f>
        <v>0</v>
      </c>
      <c r="N44" s="17"/>
      <c r="O44" s="71"/>
      <c r="P44" s="100">
        <f>IF(L44="Yes",0,IFERROR(IF(N44="Yes",VLOOKUP(B44,'Rates-Exp'!$A$7:$L$85,'Rates-Exp'!E$7,TRUE),VLOOKUP(B44,'Rates-Exp'!$A$7:$L$85,'Rates-Exp'!D$7,TRUE)),0))</f>
        <v>0</v>
      </c>
      <c r="Q44" s="101">
        <f t="shared" si="3"/>
        <v>0</v>
      </c>
      <c r="R44" s="18"/>
      <c r="S44" s="18"/>
      <c r="T44" s="17"/>
      <c r="U44" s="17"/>
      <c r="V44" s="17"/>
      <c r="W44" s="17"/>
      <c r="X44" s="91">
        <f>IFERROR(VLOOKUP($B44,'Rates-Exp'!$A$7:$L$85,'Rates-Exp'!F$7,TRUE),0)</f>
        <v>0</v>
      </c>
      <c r="Y44" s="91">
        <f>IFERROR(VLOOKUP($B44,'Rates-Exp'!$A$7:$L$85,'Rates-Exp'!G$7,TRUE),0)</f>
        <v>0</v>
      </c>
      <c r="Z44" s="91">
        <f>IFERROR(VLOOKUP($B44,'Rates-Exp'!$A$7:$L$85,'Rates-Exp'!H$7,TRUE),0)</f>
        <v>0</v>
      </c>
      <c r="AA44" s="102">
        <f t="shared" si="13"/>
        <v>0</v>
      </c>
      <c r="AB44" s="17"/>
      <c r="AC44" s="102">
        <f>IFERROR(IF(AB44="Yes",VLOOKUP($B44,'Rates-Exp'!$A$7:$L$85,'Rates-Exp'!L$7,TRUE),0),0)</f>
        <v>0</v>
      </c>
      <c r="AD44" s="18"/>
      <c r="AE44" s="18"/>
      <c r="AF44" s="18"/>
      <c r="AG44" s="103" t="str">
        <f>IFERROR(IF($H$3="Staff",CONCATENATE(VLOOKUP(F44,Lists!$A$1:$B$12,2,FALSE),"-",VLOOKUP(G44,Lists!$F$1:$G$14,2,FALSE)),VLOOKUP(G44,Lists!$I$1:$J$100,2,FALSE)),"")</f>
        <v/>
      </c>
      <c r="AH44" s="129">
        <f t="shared" si="5"/>
        <v>0</v>
      </c>
      <c r="AI44" s="92" t="e">
        <f>VLOOKUP($B44,'Rates-Time'!$A$7:$M$10,'Rates-Time'!C$7,TRUE)*E44</f>
        <v>#N/A</v>
      </c>
      <c r="AJ44" s="92" t="e">
        <f>VLOOKUP($B44,'Rates-Time'!$A$7:$M$10,'Rates-Time'!D$7,TRUE)</f>
        <v>#N/A</v>
      </c>
      <c r="AK44" s="92" t="e">
        <f>VLOOKUP($B44,'Rates-Time'!$A$7:$M$10,'Rates-Time'!E$7,TRUE)</f>
        <v>#N/A</v>
      </c>
      <c r="AL44" s="12">
        <f t="shared" si="6"/>
        <v>38</v>
      </c>
      <c r="AM44" s="12" t="e">
        <f>VLOOKUP($B44,'Rates-Time'!$A$7:$M$10,'Rates-Time'!G$7,TRUE)</f>
        <v>#N/A</v>
      </c>
      <c r="AN44" s="12" t="e">
        <f>VLOOKUP($B44,'Rates-Time'!$A$7:$M$10,'Rates-Time'!H$7,TRUE)</f>
        <v>#N/A</v>
      </c>
      <c r="AO44" s="12" t="e">
        <f>VLOOKUP($B44,'Rates-Time'!$A$7:$M$10,'Rates-Time'!I$7,TRUE)</f>
        <v>#N/A</v>
      </c>
      <c r="AP44" s="12" t="e">
        <f>VLOOKUP($B44,'Rates-Time'!$A$7:$M$10,'Rates-Time'!J$7,TRUE)</f>
        <v>#N/A</v>
      </c>
      <c r="AQ44" s="12" t="e">
        <f>VLOOKUP($B44,'Rates-Time'!$A$7:$M$10,'Rates-Time'!K$7,TRUE)</f>
        <v>#N/A</v>
      </c>
      <c r="AR44" s="12" t="e">
        <f>VLOOKUP($B44,'Rates-Time'!$A$7:$M$10,'Rates-Time'!L$7,TRUE)</f>
        <v>#N/A</v>
      </c>
      <c r="AS44" s="12">
        <f t="shared" si="7"/>
        <v>0</v>
      </c>
      <c r="AT44" s="12" t="b">
        <f t="shared" si="8"/>
        <v>0</v>
      </c>
      <c r="AU44" s="12" t="str">
        <f t="shared" si="9"/>
        <v/>
      </c>
      <c r="AW44" s="140">
        <f t="shared" si="10"/>
        <v>0</v>
      </c>
      <c r="AX44" s="140">
        <f t="shared" si="11"/>
        <v>0</v>
      </c>
      <c r="AY44" s="140">
        <f t="shared" si="12"/>
        <v>0</v>
      </c>
    </row>
    <row r="45" spans="1:51" ht="19.5" customHeight="1" x14ac:dyDescent="0.3">
      <c r="A45" s="90">
        <v>68</v>
      </c>
      <c r="B45" s="16"/>
      <c r="C45" s="21"/>
      <c r="D45" s="21"/>
      <c r="E45" s="125">
        <f t="shared" si="1"/>
        <v>0</v>
      </c>
      <c r="F45" s="16"/>
      <c r="G45" s="16"/>
      <c r="H45" s="1"/>
      <c r="I45" s="17"/>
      <c r="J45" s="17"/>
      <c r="K45" s="99">
        <f t="shared" si="2"/>
        <v>0</v>
      </c>
      <c r="L45" s="17"/>
      <c r="M45" s="123">
        <f>IFERROR(VLOOKUP(B45,'Rates-Exp'!$A$7:$L$85,'Rates-Exp'!C$7,TRUE),0)</f>
        <v>0</v>
      </c>
      <c r="N45" s="17"/>
      <c r="O45" s="71"/>
      <c r="P45" s="100">
        <f>IF(L45="Yes",0,IFERROR(IF(N45="Yes",VLOOKUP(B45,'Rates-Exp'!$A$7:$L$85,'Rates-Exp'!E$7,TRUE),VLOOKUP(B45,'Rates-Exp'!$A$7:$L$85,'Rates-Exp'!D$7,TRUE)),0))</f>
        <v>0</v>
      </c>
      <c r="Q45" s="101">
        <f t="shared" si="3"/>
        <v>0</v>
      </c>
      <c r="R45" s="18"/>
      <c r="S45" s="18"/>
      <c r="T45" s="17"/>
      <c r="U45" s="17"/>
      <c r="V45" s="17"/>
      <c r="W45" s="17"/>
      <c r="X45" s="91">
        <f>IFERROR(VLOOKUP($B45,'Rates-Exp'!$A$7:$L$85,'Rates-Exp'!F$7,TRUE),0)</f>
        <v>0</v>
      </c>
      <c r="Y45" s="91">
        <f>IFERROR(VLOOKUP($B45,'Rates-Exp'!$A$7:$L$85,'Rates-Exp'!G$7,TRUE),0)</f>
        <v>0</v>
      </c>
      <c r="Z45" s="91">
        <f>IFERROR(VLOOKUP($B45,'Rates-Exp'!$A$7:$L$85,'Rates-Exp'!H$7,TRUE),0)</f>
        <v>0</v>
      </c>
      <c r="AA45" s="102">
        <f t="shared" si="13"/>
        <v>0</v>
      </c>
      <c r="AB45" s="17"/>
      <c r="AC45" s="102">
        <f>IFERROR(IF(AB45="Yes",VLOOKUP($B45,'Rates-Exp'!$A$7:$L$85,'Rates-Exp'!L$7,TRUE),0),0)</f>
        <v>0</v>
      </c>
      <c r="AD45" s="18"/>
      <c r="AE45" s="18"/>
      <c r="AF45" s="18"/>
      <c r="AG45" s="103" t="str">
        <f>IFERROR(IF($H$3="Staff",CONCATENATE(VLOOKUP(F45,Lists!$A$1:$B$12,2,FALSE),"-",VLOOKUP(G45,Lists!$F$1:$G$14,2,FALSE)),VLOOKUP(G45,Lists!$I$1:$J$100,2,FALSE)),"")</f>
        <v/>
      </c>
      <c r="AH45" s="129">
        <f t="shared" si="5"/>
        <v>0</v>
      </c>
      <c r="AI45" s="92" t="e">
        <f>VLOOKUP($B45,'Rates-Time'!$A$7:$M$10,'Rates-Time'!C$7,TRUE)*E45</f>
        <v>#N/A</v>
      </c>
      <c r="AJ45" s="92" t="e">
        <f>VLOOKUP($B45,'Rates-Time'!$A$7:$M$10,'Rates-Time'!D$7,TRUE)</f>
        <v>#N/A</v>
      </c>
      <c r="AK45" s="92" t="e">
        <f>VLOOKUP($B45,'Rates-Time'!$A$7:$M$10,'Rates-Time'!E$7,TRUE)</f>
        <v>#N/A</v>
      </c>
      <c r="AL45" s="12">
        <f t="shared" si="6"/>
        <v>39</v>
      </c>
      <c r="AM45" s="12" t="e">
        <f>VLOOKUP($B45,'Rates-Time'!$A$7:$M$10,'Rates-Time'!G$7,TRUE)</f>
        <v>#N/A</v>
      </c>
      <c r="AN45" s="12" t="e">
        <f>VLOOKUP($B45,'Rates-Time'!$A$7:$M$10,'Rates-Time'!H$7,TRUE)</f>
        <v>#N/A</v>
      </c>
      <c r="AO45" s="12" t="e">
        <f>VLOOKUP($B45,'Rates-Time'!$A$7:$M$10,'Rates-Time'!I$7,TRUE)</f>
        <v>#N/A</v>
      </c>
      <c r="AP45" s="12" t="e">
        <f>VLOOKUP($B45,'Rates-Time'!$A$7:$M$10,'Rates-Time'!J$7,TRUE)</f>
        <v>#N/A</v>
      </c>
      <c r="AQ45" s="12" t="e">
        <f>VLOOKUP($B45,'Rates-Time'!$A$7:$M$10,'Rates-Time'!K$7,TRUE)</f>
        <v>#N/A</v>
      </c>
      <c r="AR45" s="12" t="e">
        <f>VLOOKUP($B45,'Rates-Time'!$A$7:$M$10,'Rates-Time'!L$7,TRUE)</f>
        <v>#N/A</v>
      </c>
      <c r="AS45" s="12">
        <f t="shared" si="7"/>
        <v>0</v>
      </c>
      <c r="AT45" s="12" t="b">
        <f t="shared" si="8"/>
        <v>0</v>
      </c>
      <c r="AU45" s="12" t="str">
        <f t="shared" si="9"/>
        <v/>
      </c>
      <c r="AW45" s="140">
        <f t="shared" si="10"/>
        <v>0</v>
      </c>
      <c r="AX45" s="140">
        <f t="shared" si="11"/>
        <v>0</v>
      </c>
      <c r="AY45" s="140">
        <f t="shared" si="12"/>
        <v>0</v>
      </c>
    </row>
    <row r="46" spans="1:51" ht="19.5" customHeight="1" x14ac:dyDescent="0.3">
      <c r="A46" s="90">
        <v>69</v>
      </c>
      <c r="B46" s="16"/>
      <c r="C46" s="21"/>
      <c r="D46" s="21"/>
      <c r="E46" s="125">
        <f t="shared" si="1"/>
        <v>0</v>
      </c>
      <c r="F46" s="16"/>
      <c r="G46" s="16"/>
      <c r="H46" s="1"/>
      <c r="I46" s="17"/>
      <c r="J46" s="17"/>
      <c r="K46" s="99">
        <f t="shared" si="2"/>
        <v>0</v>
      </c>
      <c r="L46" s="17"/>
      <c r="M46" s="123">
        <f>IFERROR(VLOOKUP(B46,'Rates-Exp'!$A$7:$L$85,'Rates-Exp'!C$7,TRUE),0)</f>
        <v>0</v>
      </c>
      <c r="N46" s="17"/>
      <c r="O46" s="71"/>
      <c r="P46" s="100">
        <f>IF(L46="Yes",0,IFERROR(IF(N46="Yes",VLOOKUP(B46,'Rates-Exp'!$A$7:$L$85,'Rates-Exp'!E$7,TRUE),VLOOKUP(B46,'Rates-Exp'!$A$7:$L$85,'Rates-Exp'!D$7,TRUE)),0))</f>
        <v>0</v>
      </c>
      <c r="Q46" s="101">
        <f t="shared" si="3"/>
        <v>0</v>
      </c>
      <c r="R46" s="18"/>
      <c r="S46" s="18"/>
      <c r="T46" s="17"/>
      <c r="U46" s="17"/>
      <c r="V46" s="17"/>
      <c r="W46" s="17"/>
      <c r="X46" s="91">
        <f>IFERROR(VLOOKUP($B46,'Rates-Exp'!$A$7:$L$85,'Rates-Exp'!F$7,TRUE),0)</f>
        <v>0</v>
      </c>
      <c r="Y46" s="91">
        <f>IFERROR(VLOOKUP($B46,'Rates-Exp'!$A$7:$L$85,'Rates-Exp'!G$7,TRUE),0)</f>
        <v>0</v>
      </c>
      <c r="Z46" s="91">
        <f>IFERROR(VLOOKUP($B46,'Rates-Exp'!$A$7:$L$85,'Rates-Exp'!H$7,TRUE),0)</f>
        <v>0</v>
      </c>
      <c r="AA46" s="102">
        <f t="shared" si="13"/>
        <v>0</v>
      </c>
      <c r="AB46" s="17"/>
      <c r="AC46" s="102">
        <f>IFERROR(IF(AB46="Yes",VLOOKUP($B46,'Rates-Exp'!$A$7:$L$85,'Rates-Exp'!L$7,TRUE),0),0)</f>
        <v>0</v>
      </c>
      <c r="AD46" s="18"/>
      <c r="AE46" s="18"/>
      <c r="AF46" s="18"/>
      <c r="AG46" s="103" t="str">
        <f>IFERROR(IF($H$3="Staff",CONCATENATE(VLOOKUP(F46,Lists!$A$1:$B$12,2,FALSE),"-",VLOOKUP(G46,Lists!$F$1:$G$14,2,FALSE)),VLOOKUP(G46,Lists!$I$1:$J$100,2,FALSE)),"")</f>
        <v/>
      </c>
      <c r="AH46" s="129">
        <f t="shared" si="5"/>
        <v>0</v>
      </c>
      <c r="AI46" s="92" t="e">
        <f>VLOOKUP($B46,'Rates-Time'!$A$7:$M$10,'Rates-Time'!C$7,TRUE)*E46</f>
        <v>#N/A</v>
      </c>
      <c r="AJ46" s="92" t="e">
        <f>VLOOKUP($B46,'Rates-Time'!$A$7:$M$10,'Rates-Time'!D$7,TRUE)</f>
        <v>#N/A</v>
      </c>
      <c r="AK46" s="92" t="e">
        <f>VLOOKUP($B46,'Rates-Time'!$A$7:$M$10,'Rates-Time'!E$7,TRUE)</f>
        <v>#N/A</v>
      </c>
      <c r="AL46" s="12">
        <f t="shared" si="6"/>
        <v>40</v>
      </c>
      <c r="AM46" s="12" t="e">
        <f>VLOOKUP($B46,'Rates-Time'!$A$7:$M$10,'Rates-Time'!G$7,TRUE)</f>
        <v>#N/A</v>
      </c>
      <c r="AN46" s="12" t="e">
        <f>VLOOKUP($B46,'Rates-Time'!$A$7:$M$10,'Rates-Time'!H$7,TRUE)</f>
        <v>#N/A</v>
      </c>
      <c r="AO46" s="12" t="e">
        <f>VLOOKUP($B46,'Rates-Time'!$A$7:$M$10,'Rates-Time'!I$7,TRUE)</f>
        <v>#N/A</v>
      </c>
      <c r="AP46" s="12" t="e">
        <f>VLOOKUP($B46,'Rates-Time'!$A$7:$M$10,'Rates-Time'!J$7,TRUE)</f>
        <v>#N/A</v>
      </c>
      <c r="AQ46" s="12" t="e">
        <f>VLOOKUP($B46,'Rates-Time'!$A$7:$M$10,'Rates-Time'!K$7,TRUE)</f>
        <v>#N/A</v>
      </c>
      <c r="AR46" s="12" t="e">
        <f>VLOOKUP($B46,'Rates-Time'!$A$7:$M$10,'Rates-Time'!L$7,TRUE)</f>
        <v>#N/A</v>
      </c>
      <c r="AS46" s="12">
        <f t="shared" si="7"/>
        <v>0</v>
      </c>
      <c r="AT46" s="12" t="b">
        <f t="shared" si="8"/>
        <v>0</v>
      </c>
      <c r="AU46" s="12" t="str">
        <f t="shared" si="9"/>
        <v/>
      </c>
      <c r="AW46" s="140">
        <f t="shared" si="10"/>
        <v>0</v>
      </c>
      <c r="AX46" s="140">
        <f t="shared" si="11"/>
        <v>0</v>
      </c>
      <c r="AY46" s="140">
        <f t="shared" si="12"/>
        <v>0</v>
      </c>
    </row>
    <row r="47" spans="1:51" ht="19.5" customHeight="1" x14ac:dyDescent="0.3">
      <c r="A47" s="90">
        <v>70</v>
      </c>
      <c r="B47" s="16"/>
      <c r="C47" s="21"/>
      <c r="D47" s="21"/>
      <c r="E47" s="125">
        <f t="shared" si="1"/>
        <v>0</v>
      </c>
      <c r="F47" s="16"/>
      <c r="G47" s="16"/>
      <c r="H47" s="1"/>
      <c r="I47" s="17"/>
      <c r="J47" s="17"/>
      <c r="K47" s="99">
        <f t="shared" si="2"/>
        <v>0</v>
      </c>
      <c r="L47" s="17"/>
      <c r="M47" s="123">
        <f>IFERROR(VLOOKUP(B47,'Rates-Exp'!$A$7:$L$85,'Rates-Exp'!C$7,TRUE),0)</f>
        <v>0</v>
      </c>
      <c r="N47" s="17"/>
      <c r="O47" s="71"/>
      <c r="P47" s="100">
        <f>IF(L47="Yes",0,IFERROR(IF(N47="Yes",VLOOKUP(B47,'Rates-Exp'!$A$7:$L$85,'Rates-Exp'!E$7,TRUE),VLOOKUP(B47,'Rates-Exp'!$A$7:$L$85,'Rates-Exp'!D$7,TRUE)),0))</f>
        <v>0</v>
      </c>
      <c r="Q47" s="101">
        <f t="shared" si="3"/>
        <v>0</v>
      </c>
      <c r="R47" s="18"/>
      <c r="S47" s="18"/>
      <c r="T47" s="17"/>
      <c r="U47" s="17"/>
      <c r="V47" s="17"/>
      <c r="W47" s="17"/>
      <c r="X47" s="91">
        <f>IFERROR(VLOOKUP($B47,'Rates-Exp'!$A$7:$L$85,'Rates-Exp'!F$7,TRUE),0)</f>
        <v>0</v>
      </c>
      <c r="Y47" s="91">
        <f>IFERROR(VLOOKUP($B47,'Rates-Exp'!$A$7:$L$85,'Rates-Exp'!G$7,TRUE),0)</f>
        <v>0</v>
      </c>
      <c r="Z47" s="91">
        <f>IFERROR(VLOOKUP($B47,'Rates-Exp'!$A$7:$L$85,'Rates-Exp'!H$7,TRUE),0)</f>
        <v>0</v>
      </c>
      <c r="AA47" s="102">
        <f t="shared" si="13"/>
        <v>0</v>
      </c>
      <c r="AB47" s="17"/>
      <c r="AC47" s="102">
        <f>IFERROR(IF(AB47="Yes",VLOOKUP($B47,'Rates-Exp'!$A$7:$L$85,'Rates-Exp'!L$7,TRUE),0),0)</f>
        <v>0</v>
      </c>
      <c r="AD47" s="18"/>
      <c r="AE47" s="18"/>
      <c r="AF47" s="18"/>
      <c r="AG47" s="103" t="str">
        <f>IFERROR(IF($H$3="Staff",CONCATENATE(VLOOKUP(F47,Lists!$A$1:$B$12,2,FALSE),"-",VLOOKUP(G47,Lists!$F$1:$G$14,2,FALSE)),VLOOKUP(G47,Lists!$I$1:$J$100,2,FALSE)),"")</f>
        <v/>
      </c>
      <c r="AH47" s="129">
        <f t="shared" si="5"/>
        <v>0</v>
      </c>
      <c r="AI47" s="92" t="e">
        <f>VLOOKUP($B47,'Rates-Time'!$A$7:$M$10,'Rates-Time'!C$7,TRUE)*E47</f>
        <v>#N/A</v>
      </c>
      <c r="AJ47" s="92" t="e">
        <f>VLOOKUP($B47,'Rates-Time'!$A$7:$M$10,'Rates-Time'!D$7,TRUE)</f>
        <v>#N/A</v>
      </c>
      <c r="AK47" s="92" t="e">
        <f>VLOOKUP($B47,'Rates-Time'!$A$7:$M$10,'Rates-Time'!E$7,TRUE)</f>
        <v>#N/A</v>
      </c>
      <c r="AL47" s="12">
        <f t="shared" si="6"/>
        <v>41</v>
      </c>
      <c r="AM47" s="12" t="e">
        <f>VLOOKUP($B47,'Rates-Time'!$A$7:$M$10,'Rates-Time'!G$7,TRUE)</f>
        <v>#N/A</v>
      </c>
      <c r="AN47" s="12" t="e">
        <f>VLOOKUP($B47,'Rates-Time'!$A$7:$M$10,'Rates-Time'!H$7,TRUE)</f>
        <v>#N/A</v>
      </c>
      <c r="AO47" s="12" t="e">
        <f>VLOOKUP($B47,'Rates-Time'!$A$7:$M$10,'Rates-Time'!I$7,TRUE)</f>
        <v>#N/A</v>
      </c>
      <c r="AP47" s="12" t="e">
        <f>VLOOKUP($B47,'Rates-Time'!$A$7:$M$10,'Rates-Time'!J$7,TRUE)</f>
        <v>#N/A</v>
      </c>
      <c r="AQ47" s="12" t="e">
        <f>VLOOKUP($B47,'Rates-Time'!$A$7:$M$10,'Rates-Time'!K$7,TRUE)</f>
        <v>#N/A</v>
      </c>
      <c r="AR47" s="12" t="e">
        <f>VLOOKUP($B47,'Rates-Time'!$A$7:$M$10,'Rates-Time'!L$7,TRUE)</f>
        <v>#N/A</v>
      </c>
      <c r="AS47" s="12">
        <f t="shared" si="7"/>
        <v>0</v>
      </c>
      <c r="AT47" s="12" t="b">
        <f t="shared" si="8"/>
        <v>0</v>
      </c>
      <c r="AU47" s="12" t="str">
        <f t="shared" si="9"/>
        <v/>
      </c>
      <c r="AW47" s="140">
        <f t="shared" si="10"/>
        <v>0</v>
      </c>
      <c r="AX47" s="140">
        <f t="shared" si="11"/>
        <v>0</v>
      </c>
      <c r="AY47" s="140">
        <f t="shared" si="12"/>
        <v>0</v>
      </c>
    </row>
    <row r="48" spans="1:51" ht="19.5" customHeight="1" x14ac:dyDescent="0.3">
      <c r="A48" s="90">
        <v>71</v>
      </c>
      <c r="B48" s="16"/>
      <c r="C48" s="21"/>
      <c r="D48" s="21"/>
      <c r="E48" s="125">
        <f t="shared" si="1"/>
        <v>0</v>
      </c>
      <c r="F48" s="16"/>
      <c r="G48" s="16"/>
      <c r="H48" s="1"/>
      <c r="I48" s="17"/>
      <c r="J48" s="17"/>
      <c r="K48" s="99">
        <f t="shared" si="2"/>
        <v>0</v>
      </c>
      <c r="L48" s="17"/>
      <c r="M48" s="123">
        <f>IFERROR(VLOOKUP(B48,'Rates-Exp'!$A$7:$L$85,'Rates-Exp'!C$7,TRUE),0)</f>
        <v>0</v>
      </c>
      <c r="N48" s="17"/>
      <c r="O48" s="71"/>
      <c r="P48" s="100">
        <f>IF(L48="Yes",0,IFERROR(IF(N48="Yes",VLOOKUP(B48,'Rates-Exp'!$A$7:$L$85,'Rates-Exp'!E$7,TRUE),VLOOKUP(B48,'Rates-Exp'!$A$7:$L$85,'Rates-Exp'!D$7,TRUE)),0))</f>
        <v>0</v>
      </c>
      <c r="Q48" s="101">
        <f t="shared" si="3"/>
        <v>0</v>
      </c>
      <c r="R48" s="18"/>
      <c r="S48" s="18"/>
      <c r="T48" s="17"/>
      <c r="U48" s="17"/>
      <c r="V48" s="17"/>
      <c r="W48" s="17"/>
      <c r="X48" s="91">
        <f>IFERROR(VLOOKUP($B48,'Rates-Exp'!$A$7:$L$85,'Rates-Exp'!F$7,TRUE),0)</f>
        <v>0</v>
      </c>
      <c r="Y48" s="91">
        <f>IFERROR(VLOOKUP($B48,'Rates-Exp'!$A$7:$L$85,'Rates-Exp'!G$7,TRUE),0)</f>
        <v>0</v>
      </c>
      <c r="Z48" s="91">
        <f>IFERROR(VLOOKUP($B48,'Rates-Exp'!$A$7:$L$85,'Rates-Exp'!H$7,TRUE),0)</f>
        <v>0</v>
      </c>
      <c r="AA48" s="102">
        <f t="shared" si="13"/>
        <v>0</v>
      </c>
      <c r="AB48" s="17"/>
      <c r="AC48" s="102">
        <f>IFERROR(IF(AB48="Yes",VLOOKUP($B48,'Rates-Exp'!$A$7:$L$85,'Rates-Exp'!L$7,TRUE),0),0)</f>
        <v>0</v>
      </c>
      <c r="AD48" s="18"/>
      <c r="AE48" s="18"/>
      <c r="AF48" s="18"/>
      <c r="AG48" s="103" t="str">
        <f>IFERROR(IF($H$3="Staff",CONCATENATE(VLOOKUP(F48,Lists!$A$1:$B$12,2,FALSE),"-",VLOOKUP(G48,Lists!$F$1:$G$14,2,FALSE)),VLOOKUP(G48,Lists!$I$1:$J$100,2,FALSE)),"")</f>
        <v/>
      </c>
      <c r="AH48" s="129">
        <f t="shared" si="5"/>
        <v>0</v>
      </c>
      <c r="AI48" s="92" t="e">
        <f>VLOOKUP($B48,'Rates-Time'!$A$7:$M$10,'Rates-Time'!C$7,TRUE)*E48</f>
        <v>#N/A</v>
      </c>
      <c r="AJ48" s="92" t="e">
        <f>VLOOKUP($B48,'Rates-Time'!$A$7:$M$10,'Rates-Time'!D$7,TRUE)</f>
        <v>#N/A</v>
      </c>
      <c r="AK48" s="92" t="e">
        <f>VLOOKUP($B48,'Rates-Time'!$A$7:$M$10,'Rates-Time'!E$7,TRUE)</f>
        <v>#N/A</v>
      </c>
      <c r="AL48" s="12">
        <f t="shared" si="6"/>
        <v>42</v>
      </c>
      <c r="AM48" s="12" t="e">
        <f>VLOOKUP($B48,'Rates-Time'!$A$7:$M$10,'Rates-Time'!G$7,TRUE)</f>
        <v>#N/A</v>
      </c>
      <c r="AN48" s="12" t="e">
        <f>VLOOKUP($B48,'Rates-Time'!$A$7:$M$10,'Rates-Time'!H$7,TRUE)</f>
        <v>#N/A</v>
      </c>
      <c r="AO48" s="12" t="e">
        <f>VLOOKUP($B48,'Rates-Time'!$A$7:$M$10,'Rates-Time'!I$7,TRUE)</f>
        <v>#N/A</v>
      </c>
      <c r="AP48" s="12" t="e">
        <f>VLOOKUP($B48,'Rates-Time'!$A$7:$M$10,'Rates-Time'!J$7,TRUE)</f>
        <v>#N/A</v>
      </c>
      <c r="AQ48" s="12" t="e">
        <f>VLOOKUP($B48,'Rates-Time'!$A$7:$M$10,'Rates-Time'!K$7,TRUE)</f>
        <v>#N/A</v>
      </c>
      <c r="AR48" s="12" t="e">
        <f>VLOOKUP($B48,'Rates-Time'!$A$7:$M$10,'Rates-Time'!L$7,TRUE)</f>
        <v>#N/A</v>
      </c>
      <c r="AS48" s="12">
        <f t="shared" si="7"/>
        <v>0</v>
      </c>
      <c r="AT48" s="12" t="b">
        <f t="shared" si="8"/>
        <v>0</v>
      </c>
      <c r="AU48" s="12" t="str">
        <f t="shared" si="9"/>
        <v/>
      </c>
      <c r="AW48" s="140">
        <f t="shared" si="10"/>
        <v>0</v>
      </c>
      <c r="AX48" s="140">
        <f t="shared" si="11"/>
        <v>0</v>
      </c>
      <c r="AY48" s="140">
        <f t="shared" si="12"/>
        <v>0</v>
      </c>
    </row>
    <row r="49" spans="1:51" ht="19.5" customHeight="1" x14ac:dyDescent="0.3">
      <c r="A49" s="90">
        <v>72</v>
      </c>
      <c r="B49" s="16"/>
      <c r="C49" s="21"/>
      <c r="D49" s="21"/>
      <c r="E49" s="125">
        <f t="shared" si="1"/>
        <v>0</v>
      </c>
      <c r="F49" s="16"/>
      <c r="G49" s="16"/>
      <c r="H49" s="1"/>
      <c r="I49" s="17"/>
      <c r="J49" s="17"/>
      <c r="K49" s="99">
        <f t="shared" si="2"/>
        <v>0</v>
      </c>
      <c r="L49" s="17"/>
      <c r="M49" s="123">
        <f>IFERROR(VLOOKUP(B49,'Rates-Exp'!$A$7:$L$85,'Rates-Exp'!C$7,TRUE),0)</f>
        <v>0</v>
      </c>
      <c r="N49" s="17"/>
      <c r="O49" s="71"/>
      <c r="P49" s="100">
        <f>IF(L49="Yes",0,IFERROR(IF(N49="Yes",VLOOKUP(B49,'Rates-Exp'!$A$7:$L$85,'Rates-Exp'!E$7,TRUE),VLOOKUP(B49,'Rates-Exp'!$A$7:$L$85,'Rates-Exp'!D$7,TRUE)),0))</f>
        <v>0</v>
      </c>
      <c r="Q49" s="101">
        <f t="shared" si="3"/>
        <v>0</v>
      </c>
      <c r="R49" s="18"/>
      <c r="S49" s="18"/>
      <c r="T49" s="17"/>
      <c r="U49" s="17"/>
      <c r="V49" s="17"/>
      <c r="W49" s="17"/>
      <c r="X49" s="91">
        <f>IFERROR(VLOOKUP($B49,'Rates-Exp'!$A$7:$L$85,'Rates-Exp'!F$7,TRUE),0)</f>
        <v>0</v>
      </c>
      <c r="Y49" s="91">
        <f>IFERROR(VLOOKUP($B49,'Rates-Exp'!$A$7:$L$85,'Rates-Exp'!G$7,TRUE),0)</f>
        <v>0</v>
      </c>
      <c r="Z49" s="91">
        <f>IFERROR(VLOOKUP($B49,'Rates-Exp'!$A$7:$L$85,'Rates-Exp'!H$7,TRUE),0)</f>
        <v>0</v>
      </c>
      <c r="AA49" s="102">
        <f t="shared" si="13"/>
        <v>0</v>
      </c>
      <c r="AB49" s="17"/>
      <c r="AC49" s="102">
        <f>IFERROR(IF(AB49="Yes",VLOOKUP($B49,'Rates-Exp'!$A$7:$L$85,'Rates-Exp'!L$7,TRUE),0),0)</f>
        <v>0</v>
      </c>
      <c r="AD49" s="18"/>
      <c r="AE49" s="18"/>
      <c r="AF49" s="18"/>
      <c r="AG49" s="103" t="str">
        <f>IFERROR(IF($H$3="Staff",CONCATENATE(VLOOKUP(F49,Lists!$A$1:$B$12,2,FALSE),"-",VLOOKUP(G49,Lists!$F$1:$G$14,2,FALSE)),VLOOKUP(G49,Lists!$I$1:$J$100,2,FALSE)),"")</f>
        <v/>
      </c>
      <c r="AH49" s="129">
        <f t="shared" si="5"/>
        <v>0</v>
      </c>
      <c r="AI49" s="92" t="e">
        <f>VLOOKUP($B49,'Rates-Time'!$A$7:$M$10,'Rates-Time'!C$7,TRUE)*E49</f>
        <v>#N/A</v>
      </c>
      <c r="AJ49" s="92" t="e">
        <f>VLOOKUP($B49,'Rates-Time'!$A$7:$M$10,'Rates-Time'!D$7,TRUE)</f>
        <v>#N/A</v>
      </c>
      <c r="AK49" s="92" t="e">
        <f>VLOOKUP($B49,'Rates-Time'!$A$7:$M$10,'Rates-Time'!E$7,TRUE)</f>
        <v>#N/A</v>
      </c>
      <c r="AL49" s="12">
        <f t="shared" si="6"/>
        <v>43</v>
      </c>
      <c r="AM49" s="12" t="e">
        <f>VLOOKUP($B49,'Rates-Time'!$A$7:$M$10,'Rates-Time'!G$7,TRUE)</f>
        <v>#N/A</v>
      </c>
      <c r="AN49" s="12" t="e">
        <f>VLOOKUP($B49,'Rates-Time'!$A$7:$M$10,'Rates-Time'!H$7,TRUE)</f>
        <v>#N/A</v>
      </c>
      <c r="AO49" s="12" t="e">
        <f>VLOOKUP($B49,'Rates-Time'!$A$7:$M$10,'Rates-Time'!I$7,TRUE)</f>
        <v>#N/A</v>
      </c>
      <c r="AP49" s="12" t="e">
        <f>VLOOKUP($B49,'Rates-Time'!$A$7:$M$10,'Rates-Time'!J$7,TRUE)</f>
        <v>#N/A</v>
      </c>
      <c r="AQ49" s="12" t="e">
        <f>VLOOKUP($B49,'Rates-Time'!$A$7:$M$10,'Rates-Time'!K$7,TRUE)</f>
        <v>#N/A</v>
      </c>
      <c r="AR49" s="12" t="e">
        <f>VLOOKUP($B49,'Rates-Time'!$A$7:$M$10,'Rates-Time'!L$7,TRUE)</f>
        <v>#N/A</v>
      </c>
      <c r="AS49" s="12">
        <f t="shared" si="7"/>
        <v>0</v>
      </c>
      <c r="AT49" s="12" t="b">
        <f t="shared" si="8"/>
        <v>0</v>
      </c>
      <c r="AU49" s="12" t="str">
        <f t="shared" si="9"/>
        <v/>
      </c>
      <c r="AW49" s="140">
        <f t="shared" si="10"/>
        <v>0</v>
      </c>
      <c r="AX49" s="140">
        <f t="shared" si="11"/>
        <v>0</v>
      </c>
      <c r="AY49" s="140">
        <f t="shared" si="12"/>
        <v>0</v>
      </c>
    </row>
    <row r="50" spans="1:51" ht="19.5" customHeight="1" x14ac:dyDescent="0.3">
      <c r="A50" s="90">
        <v>73</v>
      </c>
      <c r="B50" s="16"/>
      <c r="C50" s="21"/>
      <c r="D50" s="21"/>
      <c r="E50" s="125">
        <f t="shared" si="1"/>
        <v>0</v>
      </c>
      <c r="F50" s="16"/>
      <c r="G50" s="16"/>
      <c r="H50" s="1"/>
      <c r="I50" s="17"/>
      <c r="J50" s="17"/>
      <c r="K50" s="99">
        <f t="shared" si="2"/>
        <v>0</v>
      </c>
      <c r="L50" s="17"/>
      <c r="M50" s="123">
        <f>IFERROR(VLOOKUP(B50,'Rates-Exp'!$A$7:$L$85,'Rates-Exp'!C$7,TRUE),0)</f>
        <v>0</v>
      </c>
      <c r="N50" s="17"/>
      <c r="O50" s="71"/>
      <c r="P50" s="100">
        <f>IF(L50="Yes",0,IFERROR(IF(N50="Yes",VLOOKUP(B50,'Rates-Exp'!$A$7:$L$85,'Rates-Exp'!E$7,TRUE),VLOOKUP(B50,'Rates-Exp'!$A$7:$L$85,'Rates-Exp'!D$7,TRUE)),0))</f>
        <v>0</v>
      </c>
      <c r="Q50" s="101">
        <f t="shared" si="3"/>
        <v>0</v>
      </c>
      <c r="R50" s="18"/>
      <c r="S50" s="18"/>
      <c r="T50" s="17"/>
      <c r="U50" s="17"/>
      <c r="V50" s="17"/>
      <c r="W50" s="17"/>
      <c r="X50" s="91">
        <f>IFERROR(VLOOKUP($B50,'Rates-Exp'!$A$7:$L$85,'Rates-Exp'!F$7,TRUE),0)</f>
        <v>0</v>
      </c>
      <c r="Y50" s="91">
        <f>IFERROR(VLOOKUP($B50,'Rates-Exp'!$A$7:$L$85,'Rates-Exp'!G$7,TRUE),0)</f>
        <v>0</v>
      </c>
      <c r="Z50" s="91">
        <f>IFERROR(VLOOKUP($B50,'Rates-Exp'!$A$7:$L$85,'Rates-Exp'!H$7,TRUE),0)</f>
        <v>0</v>
      </c>
      <c r="AA50" s="102">
        <f t="shared" si="13"/>
        <v>0</v>
      </c>
      <c r="AB50" s="17"/>
      <c r="AC50" s="102">
        <f>IFERROR(IF(AB50="Yes",VLOOKUP($B50,'Rates-Exp'!$A$7:$L$85,'Rates-Exp'!L$7,TRUE),0),0)</f>
        <v>0</v>
      </c>
      <c r="AD50" s="18"/>
      <c r="AE50" s="18"/>
      <c r="AF50" s="18"/>
      <c r="AG50" s="103" t="str">
        <f>IFERROR(IF($H$3="Staff",CONCATENATE(VLOOKUP(F50,Lists!$A$1:$B$12,2,FALSE),"-",VLOOKUP(G50,Lists!$F$1:$G$14,2,FALSE)),VLOOKUP(G50,Lists!$I$1:$J$100,2,FALSE)),"")</f>
        <v/>
      </c>
      <c r="AH50" s="129">
        <f t="shared" si="5"/>
        <v>0</v>
      </c>
      <c r="AI50" s="92" t="e">
        <f>VLOOKUP($B50,'Rates-Time'!$A$7:$M$10,'Rates-Time'!C$7,TRUE)*E50</f>
        <v>#N/A</v>
      </c>
      <c r="AJ50" s="92" t="e">
        <f>VLOOKUP($B50,'Rates-Time'!$A$7:$M$10,'Rates-Time'!D$7,TRUE)</f>
        <v>#N/A</v>
      </c>
      <c r="AK50" s="92" t="e">
        <f>VLOOKUP($B50,'Rates-Time'!$A$7:$M$10,'Rates-Time'!E$7,TRUE)</f>
        <v>#N/A</v>
      </c>
      <c r="AL50" s="12">
        <f t="shared" si="6"/>
        <v>44</v>
      </c>
      <c r="AM50" s="12" t="e">
        <f>VLOOKUP($B50,'Rates-Time'!$A$7:$M$10,'Rates-Time'!G$7,TRUE)</f>
        <v>#N/A</v>
      </c>
      <c r="AN50" s="12" t="e">
        <f>VLOOKUP($B50,'Rates-Time'!$A$7:$M$10,'Rates-Time'!H$7,TRUE)</f>
        <v>#N/A</v>
      </c>
      <c r="AO50" s="12" t="e">
        <f>VLOOKUP($B50,'Rates-Time'!$A$7:$M$10,'Rates-Time'!I$7,TRUE)</f>
        <v>#N/A</v>
      </c>
      <c r="AP50" s="12" t="e">
        <f>VLOOKUP($B50,'Rates-Time'!$A$7:$M$10,'Rates-Time'!J$7,TRUE)</f>
        <v>#N/A</v>
      </c>
      <c r="AQ50" s="12" t="e">
        <f>VLOOKUP($B50,'Rates-Time'!$A$7:$M$10,'Rates-Time'!K$7,TRUE)</f>
        <v>#N/A</v>
      </c>
      <c r="AR50" s="12" t="e">
        <f>VLOOKUP($B50,'Rates-Time'!$A$7:$M$10,'Rates-Time'!L$7,TRUE)</f>
        <v>#N/A</v>
      </c>
      <c r="AS50" s="12">
        <f t="shared" si="7"/>
        <v>0</v>
      </c>
      <c r="AT50" s="12" t="b">
        <f t="shared" si="8"/>
        <v>0</v>
      </c>
      <c r="AU50" s="12" t="str">
        <f t="shared" si="9"/>
        <v/>
      </c>
      <c r="AW50" s="140">
        <f t="shared" si="10"/>
        <v>0</v>
      </c>
      <c r="AX50" s="140">
        <f t="shared" si="11"/>
        <v>0</v>
      </c>
      <c r="AY50" s="140">
        <f t="shared" si="12"/>
        <v>0</v>
      </c>
    </row>
    <row r="51" spans="1:51" ht="19.5" customHeight="1" x14ac:dyDescent="0.3">
      <c r="A51" s="90">
        <v>74</v>
      </c>
      <c r="B51" s="16"/>
      <c r="C51" s="21"/>
      <c r="D51" s="21"/>
      <c r="E51" s="125">
        <f t="shared" si="1"/>
        <v>0</v>
      </c>
      <c r="F51" s="16"/>
      <c r="G51" s="16"/>
      <c r="H51" s="1"/>
      <c r="I51" s="17"/>
      <c r="J51" s="17"/>
      <c r="K51" s="99">
        <f t="shared" si="2"/>
        <v>0</v>
      </c>
      <c r="L51" s="17"/>
      <c r="M51" s="123">
        <f>IFERROR(VLOOKUP(B51,'Rates-Exp'!$A$7:$L$85,'Rates-Exp'!C$7,TRUE),0)</f>
        <v>0</v>
      </c>
      <c r="N51" s="17"/>
      <c r="O51" s="71"/>
      <c r="P51" s="100">
        <f>IF(L51="Yes",0,IFERROR(IF(N51="Yes",VLOOKUP(B51,'Rates-Exp'!$A$7:$L$85,'Rates-Exp'!E$7,TRUE),VLOOKUP(B51,'Rates-Exp'!$A$7:$L$85,'Rates-Exp'!D$7,TRUE)),0))</f>
        <v>0</v>
      </c>
      <c r="Q51" s="101">
        <f t="shared" si="3"/>
        <v>0</v>
      </c>
      <c r="R51" s="18"/>
      <c r="S51" s="18"/>
      <c r="T51" s="17"/>
      <c r="U51" s="17"/>
      <c r="V51" s="17"/>
      <c r="W51" s="17"/>
      <c r="X51" s="91">
        <f>IFERROR(VLOOKUP($B51,'Rates-Exp'!$A$7:$L$85,'Rates-Exp'!F$7,TRUE),0)</f>
        <v>0</v>
      </c>
      <c r="Y51" s="91">
        <f>IFERROR(VLOOKUP($B51,'Rates-Exp'!$A$7:$L$85,'Rates-Exp'!G$7,TRUE),0)</f>
        <v>0</v>
      </c>
      <c r="Z51" s="91">
        <f>IFERROR(VLOOKUP($B51,'Rates-Exp'!$A$7:$L$85,'Rates-Exp'!H$7,TRUE),0)</f>
        <v>0</v>
      </c>
      <c r="AA51" s="102">
        <f t="shared" si="13"/>
        <v>0</v>
      </c>
      <c r="AB51" s="17"/>
      <c r="AC51" s="102">
        <f>IFERROR(IF(AB51="Yes",VLOOKUP($B51,'Rates-Exp'!$A$7:$L$85,'Rates-Exp'!L$7,TRUE),0),0)</f>
        <v>0</v>
      </c>
      <c r="AD51" s="18"/>
      <c r="AE51" s="18"/>
      <c r="AF51" s="18"/>
      <c r="AG51" s="103" t="str">
        <f>IFERROR(IF($H$3="Staff",CONCATENATE(VLOOKUP(F51,Lists!$A$1:$B$12,2,FALSE),"-",VLOOKUP(G51,Lists!$F$1:$G$14,2,FALSE)),VLOOKUP(G51,Lists!$I$1:$J$100,2,FALSE)),"")</f>
        <v/>
      </c>
      <c r="AH51" s="129">
        <f t="shared" si="5"/>
        <v>0</v>
      </c>
      <c r="AI51" s="92" t="e">
        <f>VLOOKUP($B51,'Rates-Time'!$A$7:$M$10,'Rates-Time'!C$7,TRUE)*E51</f>
        <v>#N/A</v>
      </c>
      <c r="AJ51" s="92" t="e">
        <f>VLOOKUP($B51,'Rates-Time'!$A$7:$M$10,'Rates-Time'!D$7,TRUE)</f>
        <v>#N/A</v>
      </c>
      <c r="AK51" s="92" t="e">
        <f>VLOOKUP($B51,'Rates-Time'!$A$7:$M$10,'Rates-Time'!E$7,TRUE)</f>
        <v>#N/A</v>
      </c>
      <c r="AL51" s="12">
        <f t="shared" si="6"/>
        <v>45</v>
      </c>
      <c r="AM51" s="12" t="e">
        <f>VLOOKUP($B51,'Rates-Time'!$A$7:$M$10,'Rates-Time'!G$7,TRUE)</f>
        <v>#N/A</v>
      </c>
      <c r="AN51" s="12" t="e">
        <f>VLOOKUP($B51,'Rates-Time'!$A$7:$M$10,'Rates-Time'!H$7,TRUE)</f>
        <v>#N/A</v>
      </c>
      <c r="AO51" s="12" t="e">
        <f>VLOOKUP($B51,'Rates-Time'!$A$7:$M$10,'Rates-Time'!I$7,TRUE)</f>
        <v>#N/A</v>
      </c>
      <c r="AP51" s="12" t="e">
        <f>VLOOKUP($B51,'Rates-Time'!$A$7:$M$10,'Rates-Time'!J$7,TRUE)</f>
        <v>#N/A</v>
      </c>
      <c r="AQ51" s="12" t="e">
        <f>VLOOKUP($B51,'Rates-Time'!$A$7:$M$10,'Rates-Time'!K$7,TRUE)</f>
        <v>#N/A</v>
      </c>
      <c r="AR51" s="12" t="e">
        <f>VLOOKUP($B51,'Rates-Time'!$A$7:$M$10,'Rates-Time'!L$7,TRUE)</f>
        <v>#N/A</v>
      </c>
      <c r="AS51" s="12">
        <f t="shared" si="7"/>
        <v>0</v>
      </c>
      <c r="AT51" s="12" t="b">
        <f t="shared" si="8"/>
        <v>0</v>
      </c>
      <c r="AU51" s="12" t="str">
        <f t="shared" si="9"/>
        <v/>
      </c>
      <c r="AW51" s="140">
        <f t="shared" si="10"/>
        <v>0</v>
      </c>
      <c r="AX51" s="140">
        <f t="shared" si="11"/>
        <v>0</v>
      </c>
      <c r="AY51" s="140">
        <f t="shared" si="12"/>
        <v>0</v>
      </c>
    </row>
    <row r="52" spans="1:51" ht="19.5" customHeight="1" x14ac:dyDescent="0.3">
      <c r="A52" s="90">
        <v>75</v>
      </c>
      <c r="B52" s="16"/>
      <c r="C52" s="21"/>
      <c r="D52" s="21"/>
      <c r="E52" s="125">
        <f t="shared" si="1"/>
        <v>0</v>
      </c>
      <c r="F52" s="16"/>
      <c r="G52" s="16"/>
      <c r="H52" s="1"/>
      <c r="I52" s="17"/>
      <c r="J52" s="17"/>
      <c r="K52" s="99">
        <f t="shared" si="2"/>
        <v>0</v>
      </c>
      <c r="L52" s="17"/>
      <c r="M52" s="123">
        <f>IFERROR(VLOOKUP(B52,'Rates-Exp'!$A$7:$L$85,'Rates-Exp'!C$7,TRUE),0)</f>
        <v>0</v>
      </c>
      <c r="N52" s="17"/>
      <c r="O52" s="71"/>
      <c r="P52" s="100">
        <f>IF(L52="Yes",0,IFERROR(IF(N52="Yes",VLOOKUP(B52,'Rates-Exp'!$A$7:$L$85,'Rates-Exp'!E$7,TRUE),VLOOKUP(B52,'Rates-Exp'!$A$7:$L$85,'Rates-Exp'!D$7,TRUE)),0))</f>
        <v>0</v>
      </c>
      <c r="Q52" s="101">
        <f t="shared" si="3"/>
        <v>0</v>
      </c>
      <c r="R52" s="18"/>
      <c r="S52" s="18"/>
      <c r="T52" s="17"/>
      <c r="U52" s="17"/>
      <c r="V52" s="17"/>
      <c r="W52" s="17"/>
      <c r="X52" s="91">
        <f>IFERROR(VLOOKUP($B52,'Rates-Exp'!$A$7:$L$85,'Rates-Exp'!F$7,TRUE),0)</f>
        <v>0</v>
      </c>
      <c r="Y52" s="91">
        <f>IFERROR(VLOOKUP($B52,'Rates-Exp'!$A$7:$L$85,'Rates-Exp'!G$7,TRUE),0)</f>
        <v>0</v>
      </c>
      <c r="Z52" s="91">
        <f>IFERROR(VLOOKUP($B52,'Rates-Exp'!$A$7:$L$85,'Rates-Exp'!H$7,TRUE),0)</f>
        <v>0</v>
      </c>
      <c r="AA52" s="102">
        <f t="shared" si="13"/>
        <v>0</v>
      </c>
      <c r="AB52" s="17"/>
      <c r="AC52" s="102">
        <f>IFERROR(IF(AB52="Yes",VLOOKUP($B52,'Rates-Exp'!$A$7:$L$85,'Rates-Exp'!L$7,TRUE),0),0)</f>
        <v>0</v>
      </c>
      <c r="AD52" s="18"/>
      <c r="AE52" s="18"/>
      <c r="AF52" s="18"/>
      <c r="AG52" s="103" t="str">
        <f>IFERROR(IF($H$3="Staff",CONCATENATE(VLOOKUP(F52,Lists!$A$1:$B$12,2,FALSE),"-",VLOOKUP(G52,Lists!$F$1:$G$14,2,FALSE)),VLOOKUP(G52,Lists!$I$1:$J$100,2,FALSE)),"")</f>
        <v/>
      </c>
      <c r="AH52" s="129">
        <f t="shared" si="5"/>
        <v>0</v>
      </c>
      <c r="AI52" s="92" t="e">
        <f>VLOOKUP($B52,'Rates-Time'!$A$7:$M$10,'Rates-Time'!C$7,TRUE)*E52</f>
        <v>#N/A</v>
      </c>
      <c r="AJ52" s="92" t="e">
        <f>VLOOKUP($B52,'Rates-Time'!$A$7:$M$10,'Rates-Time'!D$7,TRUE)</f>
        <v>#N/A</v>
      </c>
      <c r="AK52" s="92" t="e">
        <f>VLOOKUP($B52,'Rates-Time'!$A$7:$M$10,'Rates-Time'!E$7,TRUE)</f>
        <v>#N/A</v>
      </c>
      <c r="AL52" s="12">
        <f t="shared" si="6"/>
        <v>46</v>
      </c>
      <c r="AM52" s="12" t="e">
        <f>VLOOKUP($B52,'Rates-Time'!$A$7:$M$10,'Rates-Time'!G$7,TRUE)</f>
        <v>#N/A</v>
      </c>
      <c r="AN52" s="12" t="e">
        <f>VLOOKUP($B52,'Rates-Time'!$A$7:$M$10,'Rates-Time'!H$7,TRUE)</f>
        <v>#N/A</v>
      </c>
      <c r="AO52" s="12" t="e">
        <f>VLOOKUP($B52,'Rates-Time'!$A$7:$M$10,'Rates-Time'!I$7,TRUE)</f>
        <v>#N/A</v>
      </c>
      <c r="AP52" s="12" t="e">
        <f>VLOOKUP($B52,'Rates-Time'!$A$7:$M$10,'Rates-Time'!J$7,TRUE)</f>
        <v>#N/A</v>
      </c>
      <c r="AQ52" s="12" t="e">
        <f>VLOOKUP($B52,'Rates-Time'!$A$7:$M$10,'Rates-Time'!K$7,TRUE)</f>
        <v>#N/A</v>
      </c>
      <c r="AR52" s="12" t="e">
        <f>VLOOKUP($B52,'Rates-Time'!$A$7:$M$10,'Rates-Time'!L$7,TRUE)</f>
        <v>#N/A</v>
      </c>
      <c r="AS52" s="12">
        <f t="shared" si="7"/>
        <v>0</v>
      </c>
      <c r="AT52" s="12" t="b">
        <f t="shared" si="8"/>
        <v>0</v>
      </c>
      <c r="AU52" s="12" t="str">
        <f t="shared" si="9"/>
        <v/>
      </c>
      <c r="AW52" s="140">
        <f t="shared" si="10"/>
        <v>0</v>
      </c>
      <c r="AX52" s="140">
        <f t="shared" si="11"/>
        <v>0</v>
      </c>
      <c r="AY52" s="140">
        <f t="shared" si="12"/>
        <v>0</v>
      </c>
    </row>
    <row r="53" spans="1:51" ht="19.5" customHeight="1" x14ac:dyDescent="0.3">
      <c r="A53" s="90">
        <v>76</v>
      </c>
      <c r="B53" s="16"/>
      <c r="C53" s="21"/>
      <c r="D53" s="21"/>
      <c r="E53" s="125">
        <f t="shared" si="1"/>
        <v>0</v>
      </c>
      <c r="F53" s="16"/>
      <c r="G53" s="16"/>
      <c r="H53" s="1"/>
      <c r="I53" s="17"/>
      <c r="J53" s="17"/>
      <c r="K53" s="99">
        <f t="shared" si="2"/>
        <v>0</v>
      </c>
      <c r="L53" s="17"/>
      <c r="M53" s="123">
        <f>IFERROR(VLOOKUP(B53,'Rates-Exp'!$A$7:$L$85,'Rates-Exp'!C$7,TRUE),0)</f>
        <v>0</v>
      </c>
      <c r="N53" s="17"/>
      <c r="O53" s="71"/>
      <c r="P53" s="100">
        <f>IF(L53="Yes",0,IFERROR(IF(N53="Yes",VLOOKUP(B53,'Rates-Exp'!$A$7:$L$85,'Rates-Exp'!E$7,TRUE),VLOOKUP(B53,'Rates-Exp'!$A$7:$L$85,'Rates-Exp'!D$7,TRUE)),0))</f>
        <v>0</v>
      </c>
      <c r="Q53" s="101">
        <f t="shared" si="3"/>
        <v>0</v>
      </c>
      <c r="R53" s="18"/>
      <c r="S53" s="18"/>
      <c r="T53" s="17"/>
      <c r="U53" s="17"/>
      <c r="V53" s="17"/>
      <c r="W53" s="17"/>
      <c r="X53" s="91">
        <f>IFERROR(VLOOKUP($B53,'Rates-Exp'!$A$7:$L$85,'Rates-Exp'!F$7,TRUE),0)</f>
        <v>0</v>
      </c>
      <c r="Y53" s="91">
        <f>IFERROR(VLOOKUP($B53,'Rates-Exp'!$A$7:$L$85,'Rates-Exp'!G$7,TRUE),0)</f>
        <v>0</v>
      </c>
      <c r="Z53" s="91">
        <f>IFERROR(VLOOKUP($B53,'Rates-Exp'!$A$7:$L$85,'Rates-Exp'!H$7,TRUE),0)</f>
        <v>0</v>
      </c>
      <c r="AA53" s="102">
        <f t="shared" si="13"/>
        <v>0</v>
      </c>
      <c r="AB53" s="17"/>
      <c r="AC53" s="102">
        <f>IFERROR(IF(AB53="Yes",VLOOKUP($B53,'Rates-Exp'!$A$7:$L$85,'Rates-Exp'!L$7,TRUE),0),0)</f>
        <v>0</v>
      </c>
      <c r="AD53" s="18"/>
      <c r="AE53" s="18"/>
      <c r="AF53" s="18"/>
      <c r="AG53" s="103" t="str">
        <f>IFERROR(IF($H$3="Staff",CONCATENATE(VLOOKUP(F53,Lists!$A$1:$B$12,2,FALSE),"-",VLOOKUP(G53,Lists!$F$1:$G$14,2,FALSE)),VLOOKUP(G53,Lists!$I$1:$J$100,2,FALSE)),"")</f>
        <v/>
      </c>
      <c r="AH53" s="129">
        <f t="shared" si="5"/>
        <v>0</v>
      </c>
      <c r="AI53" s="92" t="e">
        <f>VLOOKUP($B53,'Rates-Time'!$A$7:$M$10,'Rates-Time'!C$7,TRUE)*E53</f>
        <v>#N/A</v>
      </c>
      <c r="AJ53" s="92" t="e">
        <f>VLOOKUP($B53,'Rates-Time'!$A$7:$M$10,'Rates-Time'!D$7,TRUE)</f>
        <v>#N/A</v>
      </c>
      <c r="AK53" s="92" t="e">
        <f>VLOOKUP($B53,'Rates-Time'!$A$7:$M$10,'Rates-Time'!E$7,TRUE)</f>
        <v>#N/A</v>
      </c>
      <c r="AL53" s="12">
        <f t="shared" si="6"/>
        <v>47</v>
      </c>
      <c r="AM53" s="12" t="e">
        <f>VLOOKUP($B53,'Rates-Time'!$A$7:$M$10,'Rates-Time'!G$7,TRUE)</f>
        <v>#N/A</v>
      </c>
      <c r="AN53" s="12" t="e">
        <f>VLOOKUP($B53,'Rates-Time'!$A$7:$M$10,'Rates-Time'!H$7,TRUE)</f>
        <v>#N/A</v>
      </c>
      <c r="AO53" s="12" t="e">
        <f>VLOOKUP($B53,'Rates-Time'!$A$7:$M$10,'Rates-Time'!I$7,TRUE)</f>
        <v>#N/A</v>
      </c>
      <c r="AP53" s="12" t="e">
        <f>VLOOKUP($B53,'Rates-Time'!$A$7:$M$10,'Rates-Time'!J$7,TRUE)</f>
        <v>#N/A</v>
      </c>
      <c r="AQ53" s="12" t="e">
        <f>VLOOKUP($B53,'Rates-Time'!$A$7:$M$10,'Rates-Time'!K$7,TRUE)</f>
        <v>#N/A</v>
      </c>
      <c r="AR53" s="12" t="e">
        <f>VLOOKUP($B53,'Rates-Time'!$A$7:$M$10,'Rates-Time'!L$7,TRUE)</f>
        <v>#N/A</v>
      </c>
      <c r="AS53" s="12">
        <f t="shared" si="7"/>
        <v>0</v>
      </c>
      <c r="AT53" s="12" t="b">
        <f t="shared" si="8"/>
        <v>0</v>
      </c>
      <c r="AU53" s="12" t="str">
        <f t="shared" si="9"/>
        <v/>
      </c>
      <c r="AW53" s="140">
        <f t="shared" si="10"/>
        <v>0</v>
      </c>
      <c r="AX53" s="140">
        <f t="shared" si="11"/>
        <v>0</v>
      </c>
      <c r="AY53" s="140">
        <f t="shared" si="12"/>
        <v>0</v>
      </c>
    </row>
    <row r="54" spans="1:51" ht="19.5" customHeight="1" x14ac:dyDescent="0.3">
      <c r="A54" s="90">
        <v>77</v>
      </c>
      <c r="B54" s="16"/>
      <c r="C54" s="21"/>
      <c r="D54" s="21"/>
      <c r="E54" s="125">
        <f t="shared" si="1"/>
        <v>0</v>
      </c>
      <c r="F54" s="16"/>
      <c r="G54" s="16"/>
      <c r="H54" s="1"/>
      <c r="I54" s="17"/>
      <c r="J54" s="17"/>
      <c r="K54" s="99">
        <f t="shared" si="2"/>
        <v>0</v>
      </c>
      <c r="L54" s="17"/>
      <c r="M54" s="123">
        <f>IFERROR(VLOOKUP(B54,'Rates-Exp'!$A$7:$L$85,'Rates-Exp'!C$7,TRUE),0)</f>
        <v>0</v>
      </c>
      <c r="N54" s="17"/>
      <c r="O54" s="71"/>
      <c r="P54" s="100">
        <f>IF(L54="Yes",0,IFERROR(IF(N54="Yes",VLOOKUP(B54,'Rates-Exp'!$A$7:$L$85,'Rates-Exp'!E$7,TRUE),VLOOKUP(B54,'Rates-Exp'!$A$7:$L$85,'Rates-Exp'!D$7,TRUE)),0))</f>
        <v>0</v>
      </c>
      <c r="Q54" s="101">
        <f t="shared" si="3"/>
        <v>0</v>
      </c>
      <c r="R54" s="18"/>
      <c r="S54" s="18"/>
      <c r="T54" s="17"/>
      <c r="U54" s="17"/>
      <c r="V54" s="17"/>
      <c r="W54" s="17"/>
      <c r="X54" s="91">
        <f>IFERROR(VLOOKUP($B54,'Rates-Exp'!$A$7:$L$85,'Rates-Exp'!F$7,TRUE),0)</f>
        <v>0</v>
      </c>
      <c r="Y54" s="91">
        <f>IFERROR(VLOOKUP($B54,'Rates-Exp'!$A$7:$L$85,'Rates-Exp'!G$7,TRUE),0)</f>
        <v>0</v>
      </c>
      <c r="Z54" s="91">
        <f>IFERROR(VLOOKUP($B54,'Rates-Exp'!$A$7:$L$85,'Rates-Exp'!H$7,TRUE),0)</f>
        <v>0</v>
      </c>
      <c r="AA54" s="102">
        <f t="shared" si="13"/>
        <v>0</v>
      </c>
      <c r="AB54" s="17"/>
      <c r="AC54" s="102">
        <f>IFERROR(IF(AB54="Yes",VLOOKUP($B54,'Rates-Exp'!$A$7:$L$85,'Rates-Exp'!L$7,TRUE),0),0)</f>
        <v>0</v>
      </c>
      <c r="AD54" s="18"/>
      <c r="AE54" s="18"/>
      <c r="AF54" s="18"/>
      <c r="AG54" s="103" t="str">
        <f>IFERROR(IF($H$3="Staff",CONCATENATE(VLOOKUP(F54,Lists!$A$1:$B$12,2,FALSE),"-",VLOOKUP(G54,Lists!$F$1:$G$14,2,FALSE)),VLOOKUP(G54,Lists!$I$1:$J$100,2,FALSE)),"")</f>
        <v/>
      </c>
      <c r="AH54" s="129">
        <f t="shared" si="5"/>
        <v>0</v>
      </c>
      <c r="AI54" s="92" t="e">
        <f>VLOOKUP($B54,'Rates-Time'!$A$7:$M$10,'Rates-Time'!C$7,TRUE)*E54</f>
        <v>#N/A</v>
      </c>
      <c r="AJ54" s="92" t="e">
        <f>VLOOKUP($B54,'Rates-Time'!$A$7:$M$10,'Rates-Time'!D$7,TRUE)</f>
        <v>#N/A</v>
      </c>
      <c r="AK54" s="92" t="e">
        <f>VLOOKUP($B54,'Rates-Time'!$A$7:$M$10,'Rates-Time'!E$7,TRUE)</f>
        <v>#N/A</v>
      </c>
      <c r="AL54" s="12">
        <f t="shared" si="6"/>
        <v>48</v>
      </c>
      <c r="AM54" s="12" t="e">
        <f>VLOOKUP($B54,'Rates-Time'!$A$7:$M$10,'Rates-Time'!G$7,TRUE)</f>
        <v>#N/A</v>
      </c>
      <c r="AN54" s="12" t="e">
        <f>VLOOKUP($B54,'Rates-Time'!$A$7:$M$10,'Rates-Time'!H$7,TRUE)</f>
        <v>#N/A</v>
      </c>
      <c r="AO54" s="12" t="e">
        <f>VLOOKUP($B54,'Rates-Time'!$A$7:$M$10,'Rates-Time'!I$7,TRUE)</f>
        <v>#N/A</v>
      </c>
      <c r="AP54" s="12" t="e">
        <f>VLOOKUP($B54,'Rates-Time'!$A$7:$M$10,'Rates-Time'!J$7,TRUE)</f>
        <v>#N/A</v>
      </c>
      <c r="AQ54" s="12" t="e">
        <f>VLOOKUP($B54,'Rates-Time'!$A$7:$M$10,'Rates-Time'!K$7,TRUE)</f>
        <v>#N/A</v>
      </c>
      <c r="AR54" s="12" t="e">
        <f>VLOOKUP($B54,'Rates-Time'!$A$7:$M$10,'Rates-Time'!L$7,TRUE)</f>
        <v>#N/A</v>
      </c>
      <c r="AS54" s="12">
        <f t="shared" si="7"/>
        <v>0</v>
      </c>
      <c r="AT54" s="12" t="b">
        <f t="shared" si="8"/>
        <v>0</v>
      </c>
      <c r="AU54" s="12" t="str">
        <f t="shared" si="9"/>
        <v/>
      </c>
      <c r="AW54" s="140">
        <f t="shared" si="10"/>
        <v>0</v>
      </c>
      <c r="AX54" s="140">
        <f t="shared" si="11"/>
        <v>0</v>
      </c>
      <c r="AY54" s="140">
        <f t="shared" si="12"/>
        <v>0</v>
      </c>
    </row>
    <row r="55" spans="1:51" ht="19.5" customHeight="1" x14ac:dyDescent="0.3">
      <c r="A55" s="90">
        <v>78</v>
      </c>
      <c r="B55" s="16"/>
      <c r="C55" s="21"/>
      <c r="D55" s="21"/>
      <c r="E55" s="125">
        <f t="shared" si="1"/>
        <v>0</v>
      </c>
      <c r="F55" s="16"/>
      <c r="G55" s="16"/>
      <c r="H55" s="1"/>
      <c r="I55" s="17"/>
      <c r="J55" s="17"/>
      <c r="K55" s="99">
        <f t="shared" si="2"/>
        <v>0</v>
      </c>
      <c r="L55" s="17"/>
      <c r="M55" s="123">
        <f>IFERROR(VLOOKUP(B55,'Rates-Exp'!$A$7:$L$85,'Rates-Exp'!C$7,TRUE),0)</f>
        <v>0</v>
      </c>
      <c r="N55" s="17"/>
      <c r="O55" s="71"/>
      <c r="P55" s="100">
        <f>IF(L55="Yes",0,IFERROR(IF(N55="Yes",VLOOKUP(B55,'Rates-Exp'!$A$7:$L$85,'Rates-Exp'!E$7,TRUE),VLOOKUP(B55,'Rates-Exp'!$A$7:$L$85,'Rates-Exp'!D$7,TRUE)),0))</f>
        <v>0</v>
      </c>
      <c r="Q55" s="101">
        <f t="shared" si="3"/>
        <v>0</v>
      </c>
      <c r="R55" s="18"/>
      <c r="S55" s="18"/>
      <c r="T55" s="17"/>
      <c r="U55" s="17"/>
      <c r="V55" s="17"/>
      <c r="W55" s="17"/>
      <c r="X55" s="91">
        <f>IFERROR(VLOOKUP($B55,'Rates-Exp'!$A$7:$L$85,'Rates-Exp'!F$7,TRUE),0)</f>
        <v>0</v>
      </c>
      <c r="Y55" s="91">
        <f>IFERROR(VLOOKUP($B55,'Rates-Exp'!$A$7:$L$85,'Rates-Exp'!G$7,TRUE),0)</f>
        <v>0</v>
      </c>
      <c r="Z55" s="91">
        <f>IFERROR(VLOOKUP($B55,'Rates-Exp'!$A$7:$L$85,'Rates-Exp'!H$7,TRUE),0)</f>
        <v>0</v>
      </c>
      <c r="AA55" s="102">
        <f t="shared" si="13"/>
        <v>0</v>
      </c>
      <c r="AB55" s="17"/>
      <c r="AC55" s="102">
        <f>IFERROR(IF(AB55="Yes",VLOOKUP($B55,'Rates-Exp'!$A$7:$L$85,'Rates-Exp'!L$7,TRUE),0),0)</f>
        <v>0</v>
      </c>
      <c r="AD55" s="18"/>
      <c r="AE55" s="18"/>
      <c r="AF55" s="18"/>
      <c r="AG55" s="103" t="str">
        <f>IFERROR(IF($H$3="Staff",CONCATENATE(VLOOKUP(F55,Lists!$A$1:$B$12,2,FALSE),"-",VLOOKUP(G55,Lists!$F$1:$G$14,2,FALSE)),VLOOKUP(G55,Lists!$I$1:$J$100,2,FALSE)),"")</f>
        <v/>
      </c>
      <c r="AH55" s="129">
        <f t="shared" si="5"/>
        <v>0</v>
      </c>
      <c r="AI55" s="92" t="e">
        <f>VLOOKUP($B55,'Rates-Time'!$A$7:$M$10,'Rates-Time'!C$7,TRUE)*E55</f>
        <v>#N/A</v>
      </c>
      <c r="AJ55" s="92" t="e">
        <f>VLOOKUP($B55,'Rates-Time'!$A$7:$M$10,'Rates-Time'!D$7,TRUE)</f>
        <v>#N/A</v>
      </c>
      <c r="AK55" s="92" t="e">
        <f>VLOOKUP($B55,'Rates-Time'!$A$7:$M$10,'Rates-Time'!E$7,TRUE)</f>
        <v>#N/A</v>
      </c>
      <c r="AL55" s="12">
        <f t="shared" si="6"/>
        <v>49</v>
      </c>
      <c r="AM55" s="12" t="e">
        <f>VLOOKUP($B55,'Rates-Time'!$A$7:$M$10,'Rates-Time'!G$7,TRUE)</f>
        <v>#N/A</v>
      </c>
      <c r="AN55" s="12" t="e">
        <f>VLOOKUP($B55,'Rates-Time'!$A$7:$M$10,'Rates-Time'!H$7,TRUE)</f>
        <v>#N/A</v>
      </c>
      <c r="AO55" s="12" t="e">
        <f>VLOOKUP($B55,'Rates-Time'!$A$7:$M$10,'Rates-Time'!I$7,TRUE)</f>
        <v>#N/A</v>
      </c>
      <c r="AP55" s="12" t="e">
        <f>VLOOKUP($B55,'Rates-Time'!$A$7:$M$10,'Rates-Time'!J$7,TRUE)</f>
        <v>#N/A</v>
      </c>
      <c r="AQ55" s="12" t="e">
        <f>VLOOKUP($B55,'Rates-Time'!$A$7:$M$10,'Rates-Time'!K$7,TRUE)</f>
        <v>#N/A</v>
      </c>
      <c r="AR55" s="12" t="e">
        <f>VLOOKUP($B55,'Rates-Time'!$A$7:$M$10,'Rates-Time'!L$7,TRUE)</f>
        <v>#N/A</v>
      </c>
      <c r="AS55" s="12">
        <f t="shared" si="7"/>
        <v>0</v>
      </c>
      <c r="AT55" s="12" t="b">
        <f t="shared" si="8"/>
        <v>0</v>
      </c>
      <c r="AU55" s="12" t="str">
        <f t="shared" si="9"/>
        <v/>
      </c>
      <c r="AW55" s="140">
        <f t="shared" si="10"/>
        <v>0</v>
      </c>
      <c r="AX55" s="140">
        <f t="shared" si="11"/>
        <v>0</v>
      </c>
      <c r="AY55" s="140">
        <f t="shared" si="12"/>
        <v>0</v>
      </c>
    </row>
    <row r="56" spans="1:51" ht="19.5" customHeight="1" x14ac:dyDescent="0.3">
      <c r="A56" s="90">
        <v>79</v>
      </c>
      <c r="B56" s="16"/>
      <c r="C56" s="21"/>
      <c r="D56" s="21"/>
      <c r="E56" s="125">
        <f t="shared" si="1"/>
        <v>0</v>
      </c>
      <c r="F56" s="16"/>
      <c r="G56" s="16"/>
      <c r="H56" s="1"/>
      <c r="I56" s="17"/>
      <c r="J56" s="17"/>
      <c r="K56" s="99">
        <f t="shared" si="2"/>
        <v>0</v>
      </c>
      <c r="L56" s="17"/>
      <c r="M56" s="123">
        <f>IFERROR(VLOOKUP(B56,'Rates-Exp'!$A$7:$L$85,'Rates-Exp'!C$7,TRUE),0)</f>
        <v>0</v>
      </c>
      <c r="N56" s="17"/>
      <c r="O56" s="71"/>
      <c r="P56" s="100">
        <f>IF(L56="Yes",0,IFERROR(IF(N56="Yes",VLOOKUP(B56,'Rates-Exp'!$A$7:$L$85,'Rates-Exp'!E$7,TRUE),VLOOKUP(B56,'Rates-Exp'!$A$7:$L$85,'Rates-Exp'!D$7,TRUE)),0))</f>
        <v>0</v>
      </c>
      <c r="Q56" s="101">
        <f t="shared" si="3"/>
        <v>0</v>
      </c>
      <c r="R56" s="18"/>
      <c r="S56" s="18"/>
      <c r="T56" s="17"/>
      <c r="U56" s="17"/>
      <c r="V56" s="17"/>
      <c r="W56" s="17"/>
      <c r="X56" s="91">
        <f>IFERROR(VLOOKUP($B56,'Rates-Exp'!$A$7:$L$85,'Rates-Exp'!F$7,TRUE),0)</f>
        <v>0</v>
      </c>
      <c r="Y56" s="91">
        <f>IFERROR(VLOOKUP($B56,'Rates-Exp'!$A$7:$L$85,'Rates-Exp'!G$7,TRUE),0)</f>
        <v>0</v>
      </c>
      <c r="Z56" s="91">
        <f>IFERROR(VLOOKUP($B56,'Rates-Exp'!$A$7:$L$85,'Rates-Exp'!H$7,TRUE),0)</f>
        <v>0</v>
      </c>
      <c r="AA56" s="102">
        <f t="shared" si="13"/>
        <v>0</v>
      </c>
      <c r="AB56" s="17"/>
      <c r="AC56" s="102">
        <f>IFERROR(IF(AB56="Yes",VLOOKUP($B56,'Rates-Exp'!$A$7:$L$85,'Rates-Exp'!L$7,TRUE),0),0)</f>
        <v>0</v>
      </c>
      <c r="AD56" s="18"/>
      <c r="AE56" s="18"/>
      <c r="AF56" s="18"/>
      <c r="AG56" s="103" t="str">
        <f>IFERROR(IF($H$3="Staff",CONCATENATE(VLOOKUP(F56,Lists!$A$1:$B$12,2,FALSE),"-",VLOOKUP(G56,Lists!$F$1:$G$14,2,FALSE)),VLOOKUP(G56,Lists!$I$1:$J$100,2,FALSE)),"")</f>
        <v/>
      </c>
      <c r="AH56" s="129">
        <f t="shared" si="5"/>
        <v>0</v>
      </c>
      <c r="AI56" s="92" t="e">
        <f>VLOOKUP($B56,'Rates-Time'!$A$7:$M$10,'Rates-Time'!C$7,TRUE)*E56</f>
        <v>#N/A</v>
      </c>
      <c r="AJ56" s="92" t="e">
        <f>VLOOKUP($B56,'Rates-Time'!$A$7:$M$10,'Rates-Time'!D$7,TRUE)</f>
        <v>#N/A</v>
      </c>
      <c r="AK56" s="92" t="e">
        <f>VLOOKUP($B56,'Rates-Time'!$A$7:$M$10,'Rates-Time'!E$7,TRUE)</f>
        <v>#N/A</v>
      </c>
      <c r="AL56" s="12">
        <f t="shared" si="6"/>
        <v>50</v>
      </c>
      <c r="AM56" s="12" t="e">
        <f>VLOOKUP($B56,'Rates-Time'!$A$7:$M$10,'Rates-Time'!G$7,TRUE)</f>
        <v>#N/A</v>
      </c>
      <c r="AN56" s="12" t="e">
        <f>VLOOKUP($B56,'Rates-Time'!$A$7:$M$10,'Rates-Time'!H$7,TRUE)</f>
        <v>#N/A</v>
      </c>
      <c r="AO56" s="12" t="e">
        <f>VLOOKUP($B56,'Rates-Time'!$A$7:$M$10,'Rates-Time'!I$7,TRUE)</f>
        <v>#N/A</v>
      </c>
      <c r="AP56" s="12" t="e">
        <f>VLOOKUP($B56,'Rates-Time'!$A$7:$M$10,'Rates-Time'!J$7,TRUE)</f>
        <v>#N/A</v>
      </c>
      <c r="AQ56" s="12" t="e">
        <f>VLOOKUP($B56,'Rates-Time'!$A$7:$M$10,'Rates-Time'!K$7,TRUE)</f>
        <v>#N/A</v>
      </c>
      <c r="AR56" s="12" t="e">
        <f>VLOOKUP($B56,'Rates-Time'!$A$7:$M$10,'Rates-Time'!L$7,TRUE)</f>
        <v>#N/A</v>
      </c>
      <c r="AS56" s="12">
        <f t="shared" si="7"/>
        <v>0</v>
      </c>
      <c r="AT56" s="12" t="b">
        <f t="shared" si="8"/>
        <v>0</v>
      </c>
      <c r="AU56" s="12" t="str">
        <f t="shared" si="9"/>
        <v/>
      </c>
      <c r="AW56" s="140">
        <f t="shared" si="10"/>
        <v>0</v>
      </c>
      <c r="AX56" s="140">
        <f t="shared" si="11"/>
        <v>0</v>
      </c>
      <c r="AY56" s="140">
        <f t="shared" si="12"/>
        <v>0</v>
      </c>
    </row>
    <row r="57" spans="1:51" ht="19.5" customHeight="1" x14ac:dyDescent="0.3">
      <c r="A57" s="90">
        <v>80</v>
      </c>
      <c r="B57" s="16"/>
      <c r="C57" s="21"/>
      <c r="D57" s="21"/>
      <c r="E57" s="125">
        <f t="shared" si="1"/>
        <v>0</v>
      </c>
      <c r="F57" s="16"/>
      <c r="G57" s="16"/>
      <c r="H57" s="1"/>
      <c r="I57" s="17"/>
      <c r="J57" s="17"/>
      <c r="K57" s="99">
        <f t="shared" si="2"/>
        <v>0</v>
      </c>
      <c r="L57" s="17"/>
      <c r="M57" s="123">
        <f>IFERROR(VLOOKUP(B57,'Rates-Exp'!$A$7:$L$85,'Rates-Exp'!C$7,TRUE),0)</f>
        <v>0</v>
      </c>
      <c r="N57" s="17"/>
      <c r="O57" s="71"/>
      <c r="P57" s="100">
        <f>IF(L57="Yes",0,IFERROR(IF(N57="Yes",VLOOKUP(B57,'Rates-Exp'!$A$7:$L$85,'Rates-Exp'!E$7,TRUE),VLOOKUP(B57,'Rates-Exp'!$A$7:$L$85,'Rates-Exp'!D$7,TRUE)),0))</f>
        <v>0</v>
      </c>
      <c r="Q57" s="101">
        <f t="shared" si="3"/>
        <v>0</v>
      </c>
      <c r="R57" s="18"/>
      <c r="S57" s="18"/>
      <c r="T57" s="17"/>
      <c r="U57" s="17"/>
      <c r="V57" s="17"/>
      <c r="W57" s="17"/>
      <c r="X57" s="91">
        <f>IFERROR(VLOOKUP($B57,'Rates-Exp'!$A$7:$L$85,'Rates-Exp'!F$7,TRUE),0)</f>
        <v>0</v>
      </c>
      <c r="Y57" s="91">
        <f>IFERROR(VLOOKUP($B57,'Rates-Exp'!$A$7:$L$85,'Rates-Exp'!G$7,TRUE),0)</f>
        <v>0</v>
      </c>
      <c r="Z57" s="91">
        <f>IFERROR(VLOOKUP($B57,'Rates-Exp'!$A$7:$L$85,'Rates-Exp'!H$7,TRUE),0)</f>
        <v>0</v>
      </c>
      <c r="AA57" s="102">
        <f t="shared" si="4"/>
        <v>0</v>
      </c>
      <c r="AB57" s="17"/>
      <c r="AC57" s="102">
        <f>IFERROR(IF(AB57="Yes",VLOOKUP($B57,'Rates-Exp'!$A$7:$L$85,'Rates-Exp'!L$7,TRUE),0),0)</f>
        <v>0</v>
      </c>
      <c r="AD57" s="18"/>
      <c r="AE57" s="18"/>
      <c r="AF57" s="18"/>
      <c r="AG57" s="103" t="str">
        <f>IFERROR(IF($H$3="Staff",CONCATENATE(VLOOKUP(F57,Lists!$A$1:$B$12,2,FALSE),"-",VLOOKUP(G57,Lists!$F$1:$G$14,2,FALSE)),VLOOKUP(G57,Lists!$I$1:$J$100,2,FALSE)),"")</f>
        <v/>
      </c>
      <c r="AH57" s="129">
        <f t="shared" si="5"/>
        <v>0</v>
      </c>
      <c r="AI57" s="92" t="e">
        <f>VLOOKUP($B57,'Rates-Time'!$A$7:$M$10,'Rates-Time'!C$7,TRUE)*E57</f>
        <v>#N/A</v>
      </c>
      <c r="AJ57" s="92" t="e">
        <f>VLOOKUP($B57,'Rates-Time'!$A$7:$M$10,'Rates-Time'!D$7,TRUE)</f>
        <v>#N/A</v>
      </c>
      <c r="AK57" s="92" t="e">
        <f>VLOOKUP($B57,'Rates-Time'!$A$7:$M$10,'Rates-Time'!E$7,TRUE)</f>
        <v>#N/A</v>
      </c>
      <c r="AL57" s="12">
        <f t="shared" si="6"/>
        <v>51</v>
      </c>
      <c r="AM57" s="12" t="e">
        <f>VLOOKUP($B57,'Rates-Time'!$A$7:$M$10,'Rates-Time'!G$7,TRUE)</f>
        <v>#N/A</v>
      </c>
      <c r="AN57" s="12" t="e">
        <f>VLOOKUP($B57,'Rates-Time'!$A$7:$M$10,'Rates-Time'!H$7,TRUE)</f>
        <v>#N/A</v>
      </c>
      <c r="AO57" s="12" t="e">
        <f>VLOOKUP($B57,'Rates-Time'!$A$7:$M$10,'Rates-Time'!I$7,TRUE)</f>
        <v>#N/A</v>
      </c>
      <c r="AP57" s="12" t="e">
        <f>VLOOKUP($B57,'Rates-Time'!$A$7:$M$10,'Rates-Time'!J$7,TRUE)</f>
        <v>#N/A</v>
      </c>
      <c r="AQ57" s="12" t="e">
        <f>VLOOKUP($B57,'Rates-Time'!$A$7:$M$10,'Rates-Time'!K$7,TRUE)</f>
        <v>#N/A</v>
      </c>
      <c r="AR57" s="12" t="e">
        <f>VLOOKUP($B57,'Rates-Time'!$A$7:$M$10,'Rates-Time'!L$7,TRUE)</f>
        <v>#N/A</v>
      </c>
      <c r="AS57" s="12">
        <f t="shared" si="7"/>
        <v>0</v>
      </c>
      <c r="AT57" s="12" t="b">
        <f t="shared" si="8"/>
        <v>0</v>
      </c>
      <c r="AU57" s="12" t="str">
        <f t="shared" si="9"/>
        <v/>
      </c>
      <c r="AW57" s="140">
        <f t="shared" si="10"/>
        <v>0</v>
      </c>
      <c r="AX57" s="140">
        <f t="shared" si="11"/>
        <v>0</v>
      </c>
      <c r="AY57" s="140">
        <f t="shared" si="12"/>
        <v>0</v>
      </c>
    </row>
    <row r="58" spans="1:51" ht="19.5" customHeight="1" x14ac:dyDescent="0.3">
      <c r="A58" s="93" t="s">
        <v>8</v>
      </c>
      <c r="B58" s="94"/>
      <c r="C58" s="94"/>
      <c r="D58" s="94"/>
      <c r="E58" s="94"/>
      <c r="F58" s="94"/>
      <c r="G58" s="94"/>
      <c r="H58" s="95"/>
      <c r="I58" s="95"/>
      <c r="J58" s="95"/>
      <c r="K58" s="9">
        <f>SUM(K8:K57)</f>
        <v>0</v>
      </c>
      <c r="L58" s="13"/>
      <c r="M58" s="19"/>
      <c r="N58" s="13"/>
      <c r="O58" s="72"/>
      <c r="P58" s="19"/>
      <c r="Q58" s="10">
        <f>SUM(Q8:Q57)</f>
        <v>0</v>
      </c>
      <c r="R58" s="9">
        <f>SUM(R8:R57)</f>
        <v>0</v>
      </c>
      <c r="S58" s="9">
        <f>SUM(S8:S57)</f>
        <v>0</v>
      </c>
      <c r="T58" s="15"/>
      <c r="U58" s="174"/>
      <c r="V58" s="174"/>
      <c r="W58" s="174"/>
      <c r="X58" s="174"/>
      <c r="Y58" s="174"/>
      <c r="Z58" s="174"/>
      <c r="AA58" s="10">
        <f>SUM(AA8:AA57)</f>
        <v>0</v>
      </c>
      <c r="AB58" s="15"/>
      <c r="AC58" s="10">
        <f>SUM(AC8:AC57)</f>
        <v>0</v>
      </c>
      <c r="AD58" s="9">
        <f>SUM(AD8:AD57)</f>
        <v>0</v>
      </c>
      <c r="AE58" s="9">
        <f>SUM(AE8:AE57)</f>
        <v>0</v>
      </c>
      <c r="AF58" s="9">
        <f>SUM(AF8:AF57)</f>
        <v>0</v>
      </c>
      <c r="AG58" s="11"/>
      <c r="AH58" s="130">
        <f>SUM(AH8:AH57)</f>
        <v>0</v>
      </c>
      <c r="AW58" s="9">
        <f>SUM(AW8:AW57)</f>
        <v>0</v>
      </c>
      <c r="AX58" s="9">
        <f>SUM(AX8:AX57)</f>
        <v>0</v>
      </c>
      <c r="AY58" s="9">
        <f>SUM(AY8:AY57)</f>
        <v>0</v>
      </c>
    </row>
    <row r="60" spans="1:51" x14ac:dyDescent="0.3">
      <c r="AT60" s="12" t="s">
        <v>297</v>
      </c>
      <c r="AU60" s="73">
        <f>SUMIF($AU$7:$AU$58,"60-6",$AH$7:$AH$58)</f>
        <v>0</v>
      </c>
    </row>
    <row r="61" spans="1:51" x14ac:dyDescent="0.3">
      <c r="AT61" s="12" t="s">
        <v>298</v>
      </c>
      <c r="AU61" s="73">
        <f>SUMIF($AU$7:$AU$58,"70-7",$AH$7:$AH$58)</f>
        <v>0</v>
      </c>
    </row>
  </sheetData>
  <sheetProtection algorithmName="SHA-512" hashValue="XubSlS3w1F2lfXpokCttE7QZvX7U1xCZXvOIKGWpaMTkePr5eoicav/uQOIjCeLsPI+jg2Adr2kGXt+uL96plA==" saltValue="gPe81ibmtGzAvQfV7WYbQA==" spinCount="100000" sheet="1" objects="1" scenarios="1" formatCells="0"/>
  <mergeCells count="9">
    <mergeCell ref="U58:W58"/>
    <mergeCell ref="X58:Z58"/>
    <mergeCell ref="AG3:AG4"/>
    <mergeCell ref="E2:F4"/>
    <mergeCell ref="L6:Q6"/>
    <mergeCell ref="T6:AA6"/>
    <mergeCell ref="AB6:AD6"/>
    <mergeCell ref="AE6:AF6"/>
    <mergeCell ref="R6:S6"/>
  </mergeCells>
  <dataValidations count="4">
    <dataValidation type="list" allowBlank="1" showInputMessage="1" showErrorMessage="1" sqref="I8:J57 L8:L57 T8:W57 AB8:AB57 N8:N57" xr:uid="{143B0718-94F3-4699-AF2B-B63D70675D0E}">
      <formula1>"Yes, No"</formula1>
    </dataValidation>
    <dataValidation type="list" allowBlank="1" showInputMessage="1" showErrorMessage="1" sqref="C8:D57" xr:uid="{D55FC5F0-3C62-4B8D-AE7F-615D59DEF359}">
      <formula1>TIME</formula1>
    </dataValidation>
    <dataValidation type="list" allowBlank="1" showInputMessage="1" showErrorMessage="1" sqref="F8:F57" xr:uid="{70EB6E60-D0B5-4619-BD55-E0996BD6A9E7}">
      <formula1>INDIRECT($F$7)</formula1>
    </dataValidation>
    <dataValidation type="list" allowBlank="1" showInputMessage="1" showErrorMessage="1" sqref="G8:G57" xr:uid="{25C78C07-6AD0-4752-B450-BEFCB1449E9E}">
      <formula1>INDIRECT($G$7)</formula1>
    </dataValidation>
  </dataValidations>
  <printOptions horizontalCentered="1" verticalCentered="1"/>
  <pageMargins left="0.25" right="0.25" top="0.5" bottom="0.5" header="0.3" footer="0.3"/>
  <pageSetup scale="46" orientation="landscape" r:id="rId1"/>
  <drawing r:id="rId2"/>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Check date. If prior to July 1, 2023, please use the old form." xr:uid="{FBCED84E-F567-43E3-AC00-72F1E71CF020}">
          <x14:formula1>
            <xm:f>'Rates-Time'!$A$9</xm:f>
          </x14:formula1>
          <xm:sqref>B8:B57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54E2-FBAA-4180-A1C2-B56E032C5809}">
  <sheetPr>
    <pageSetUpPr fitToPage="1"/>
  </sheetPr>
  <dimension ref="A1:I154"/>
  <sheetViews>
    <sheetView workbookViewId="0">
      <selection activeCell="A8" sqref="A8"/>
    </sheetView>
  </sheetViews>
  <sheetFormatPr defaultColWidth="9.109375" defaultRowHeight="13.2" x14ac:dyDescent="0.25"/>
  <cols>
    <col min="1" max="1" width="9.109375" style="116" customWidth="1"/>
    <col min="2" max="16384" width="9.109375" style="116"/>
  </cols>
  <sheetData>
    <row r="1" spans="1:9" x14ac:dyDescent="0.25">
      <c r="I1" s="117" t="s">
        <v>344</v>
      </c>
    </row>
    <row r="2" spans="1:9" x14ac:dyDescent="0.25">
      <c r="D2" s="118" t="s">
        <v>177</v>
      </c>
    </row>
    <row r="3" spans="1:9" x14ac:dyDescent="0.25">
      <c r="D3" s="118" t="str">
        <f>Form1!E2</f>
        <v>EXPENSE CLAIM FORM</v>
      </c>
    </row>
    <row r="5" spans="1:9" x14ac:dyDescent="0.25">
      <c r="A5" s="139" t="s">
        <v>395</v>
      </c>
    </row>
    <row r="6" spans="1:9" ht="14.4" x14ac:dyDescent="0.3">
      <c r="A6" s="139" t="s">
        <v>398</v>
      </c>
      <c r="D6" s="160" t="s">
        <v>396</v>
      </c>
    </row>
    <row r="8" spans="1:9" x14ac:dyDescent="0.25">
      <c r="A8" s="118" t="s">
        <v>397</v>
      </c>
    </row>
    <row r="10" spans="1:9" x14ac:dyDescent="0.25">
      <c r="A10" s="116" t="s">
        <v>178</v>
      </c>
    </row>
    <row r="11" spans="1:9" x14ac:dyDescent="0.25">
      <c r="A11" s="116" t="s">
        <v>179</v>
      </c>
    </row>
    <row r="12" spans="1:9" x14ac:dyDescent="0.25">
      <c r="A12" s="116" t="s">
        <v>180</v>
      </c>
    </row>
    <row r="13" spans="1:9" x14ac:dyDescent="0.25">
      <c r="A13" s="116" t="s">
        <v>244</v>
      </c>
    </row>
    <row r="14" spans="1:9" x14ac:dyDescent="0.25">
      <c r="A14" s="116" t="s">
        <v>243</v>
      </c>
    </row>
    <row r="16" spans="1:9" x14ac:dyDescent="0.25">
      <c r="A16" s="118" t="s">
        <v>181</v>
      </c>
    </row>
    <row r="17" spans="1:3" x14ac:dyDescent="0.25">
      <c r="A17" s="139" t="s">
        <v>393</v>
      </c>
    </row>
    <row r="19" spans="1:3" x14ac:dyDescent="0.25">
      <c r="B19" s="159" t="s">
        <v>394</v>
      </c>
    </row>
    <row r="21" spans="1:3" x14ac:dyDescent="0.25">
      <c r="A21" s="118"/>
      <c r="B21" s="116" t="s">
        <v>182</v>
      </c>
    </row>
    <row r="22" spans="1:3" ht="13.8" x14ac:dyDescent="0.3">
      <c r="A22" s="118"/>
      <c r="B22" s="119" t="s">
        <v>183</v>
      </c>
      <c r="C22" s="116" t="s">
        <v>184</v>
      </c>
    </row>
    <row r="23" spans="1:3" ht="13.8" x14ac:dyDescent="0.3">
      <c r="A23" s="118"/>
      <c r="B23" s="119"/>
      <c r="C23" s="116" t="s">
        <v>185</v>
      </c>
    </row>
    <row r="24" spans="1:3" ht="13.8" x14ac:dyDescent="0.3">
      <c r="A24" s="118"/>
      <c r="B24" s="119" t="s">
        <v>183</v>
      </c>
      <c r="C24" s="116" t="s">
        <v>186</v>
      </c>
    </row>
    <row r="25" spans="1:3" ht="13.8" x14ac:dyDescent="0.3">
      <c r="A25" s="118"/>
      <c r="B25" s="119"/>
      <c r="C25" s="116" t="s">
        <v>187</v>
      </c>
    </row>
    <row r="26" spans="1:3" ht="13.8" x14ac:dyDescent="0.3">
      <c r="A26" s="118"/>
      <c r="B26" s="119"/>
      <c r="C26" s="116" t="s">
        <v>188</v>
      </c>
    </row>
    <row r="27" spans="1:3" ht="13.8" x14ac:dyDescent="0.3">
      <c r="A27" s="118"/>
      <c r="B27" s="119"/>
      <c r="C27" s="116" t="s">
        <v>189</v>
      </c>
    </row>
    <row r="28" spans="1:3" ht="13.8" x14ac:dyDescent="0.3">
      <c r="A28" s="118"/>
      <c r="B28" s="119"/>
      <c r="C28" s="116" t="s">
        <v>190</v>
      </c>
    </row>
    <row r="29" spans="1:3" x14ac:dyDescent="0.25">
      <c r="A29" s="118"/>
    </row>
    <row r="30" spans="1:3" x14ac:dyDescent="0.25">
      <c r="A30" s="118"/>
      <c r="B30" s="116" t="s">
        <v>191</v>
      </c>
    </row>
    <row r="31" spans="1:3" ht="13.8" x14ac:dyDescent="0.3">
      <c r="A31" s="118"/>
      <c r="B31" s="119" t="s">
        <v>183</v>
      </c>
      <c r="C31" s="116" t="s">
        <v>256</v>
      </c>
    </row>
    <row r="32" spans="1:3" ht="13.8" x14ac:dyDescent="0.3">
      <c r="A32" s="118"/>
      <c r="B32" s="119" t="s">
        <v>183</v>
      </c>
      <c r="C32" s="116" t="s">
        <v>192</v>
      </c>
    </row>
    <row r="33" spans="1:3" ht="13.8" x14ac:dyDescent="0.3">
      <c r="A33" s="118"/>
      <c r="B33" s="119" t="s">
        <v>183</v>
      </c>
      <c r="C33" s="116" t="s">
        <v>242</v>
      </c>
    </row>
    <row r="34" spans="1:3" ht="13.8" x14ac:dyDescent="0.3">
      <c r="A34" s="118"/>
      <c r="B34" s="119" t="s">
        <v>183</v>
      </c>
      <c r="C34" s="116" t="s">
        <v>253</v>
      </c>
    </row>
    <row r="35" spans="1:3" ht="13.8" x14ac:dyDescent="0.3">
      <c r="A35" s="118"/>
      <c r="B35" s="119" t="s">
        <v>183</v>
      </c>
      <c r="C35" s="116" t="s">
        <v>254</v>
      </c>
    </row>
    <row r="36" spans="1:3" ht="13.8" x14ac:dyDescent="0.3">
      <c r="A36" s="118"/>
      <c r="B36" s="119" t="s">
        <v>183</v>
      </c>
      <c r="C36" s="116" t="s">
        <v>241</v>
      </c>
    </row>
    <row r="37" spans="1:3" ht="13.8" x14ac:dyDescent="0.3">
      <c r="A37" s="118"/>
      <c r="B37" s="119"/>
      <c r="C37" s="116" t="s">
        <v>240</v>
      </c>
    </row>
    <row r="38" spans="1:3" ht="13.8" x14ac:dyDescent="0.3">
      <c r="A38" s="118"/>
      <c r="B38" s="119" t="s">
        <v>183</v>
      </c>
      <c r="C38" s="116" t="s">
        <v>255</v>
      </c>
    </row>
    <row r="39" spans="1:3" x14ac:dyDescent="0.25">
      <c r="A39" s="118"/>
      <c r="C39" s="116" t="s">
        <v>257</v>
      </c>
    </row>
    <row r="40" spans="1:3" x14ac:dyDescent="0.25">
      <c r="A40" s="118"/>
    </row>
    <row r="41" spans="1:3" x14ac:dyDescent="0.25">
      <c r="A41" s="118"/>
      <c r="B41" s="116" t="s">
        <v>239</v>
      </c>
    </row>
    <row r="42" spans="1:3" x14ac:dyDescent="0.25">
      <c r="A42" s="118"/>
      <c r="B42" s="116" t="s">
        <v>238</v>
      </c>
    </row>
    <row r="43" spans="1:3" x14ac:dyDescent="0.25">
      <c r="A43" s="118"/>
      <c r="B43" s="116" t="s">
        <v>237</v>
      </c>
    </row>
    <row r="44" spans="1:3" x14ac:dyDescent="0.25">
      <c r="A44" s="118"/>
      <c r="B44" s="116" t="s">
        <v>263</v>
      </c>
    </row>
    <row r="45" spans="1:3" x14ac:dyDescent="0.25">
      <c r="A45" s="118"/>
    </row>
    <row r="46" spans="1:3" x14ac:dyDescent="0.25">
      <c r="A46" s="118"/>
      <c r="B46" s="116" t="s">
        <v>193</v>
      </c>
    </row>
    <row r="47" spans="1:3" x14ac:dyDescent="0.25">
      <c r="A47" s="118"/>
      <c r="B47" s="116" t="s">
        <v>194</v>
      </c>
    </row>
    <row r="48" spans="1:3" x14ac:dyDescent="0.25">
      <c r="A48" s="118"/>
      <c r="B48" s="116" t="s">
        <v>195</v>
      </c>
    </row>
    <row r="49" spans="1:2" x14ac:dyDescent="0.25">
      <c r="A49" s="118"/>
      <c r="B49" s="116" t="s">
        <v>251</v>
      </c>
    </row>
    <row r="50" spans="1:2" x14ac:dyDescent="0.25">
      <c r="A50" s="118"/>
      <c r="B50" s="116" t="s">
        <v>252</v>
      </c>
    </row>
    <row r="51" spans="1:2" x14ac:dyDescent="0.25">
      <c r="A51" s="118"/>
    </row>
    <row r="52" spans="1:2" x14ac:dyDescent="0.25">
      <c r="B52" s="118" t="s">
        <v>260</v>
      </c>
    </row>
    <row r="53" spans="1:2" x14ac:dyDescent="0.25">
      <c r="A53" s="118"/>
      <c r="B53" s="116" t="s">
        <v>258</v>
      </c>
    </row>
    <row r="54" spans="1:2" x14ac:dyDescent="0.25">
      <c r="A54" s="118"/>
      <c r="B54" s="116" t="s">
        <v>261</v>
      </c>
    </row>
    <row r="55" spans="1:2" x14ac:dyDescent="0.25">
      <c r="A55" s="118"/>
      <c r="B55" s="116" t="s">
        <v>264</v>
      </c>
    </row>
    <row r="56" spans="1:2" x14ac:dyDescent="0.25">
      <c r="A56" s="118"/>
      <c r="B56" s="116" t="s">
        <v>300</v>
      </c>
    </row>
    <row r="57" spans="1:2" x14ac:dyDescent="0.25">
      <c r="A57" s="118"/>
    </row>
    <row r="58" spans="1:2" x14ac:dyDescent="0.25">
      <c r="B58" s="118" t="s">
        <v>301</v>
      </c>
    </row>
    <row r="59" spans="1:2" x14ac:dyDescent="0.25">
      <c r="A59" s="118"/>
      <c r="B59" s="116" t="s">
        <v>303</v>
      </c>
    </row>
    <row r="60" spans="1:2" x14ac:dyDescent="0.25">
      <c r="A60" s="118"/>
      <c r="B60" s="116" t="s">
        <v>304</v>
      </c>
    </row>
    <row r="61" spans="1:2" x14ac:dyDescent="0.25">
      <c r="A61" s="118"/>
      <c r="B61" s="116" t="s">
        <v>305</v>
      </c>
    </row>
    <row r="62" spans="1:2" x14ac:dyDescent="0.25">
      <c r="A62" s="118"/>
      <c r="B62" s="139" t="s">
        <v>302</v>
      </c>
    </row>
    <row r="63" spans="1:2" x14ac:dyDescent="0.25">
      <c r="A63" s="118"/>
    </row>
    <row r="64" spans="1:2" x14ac:dyDescent="0.25">
      <c r="A64" s="118" t="s">
        <v>245</v>
      </c>
    </row>
    <row r="65" spans="1:2" x14ac:dyDescent="0.25">
      <c r="A65" s="118"/>
      <c r="B65" s="116" t="s">
        <v>246</v>
      </c>
    </row>
    <row r="66" spans="1:2" x14ac:dyDescent="0.25">
      <c r="A66" s="118"/>
      <c r="B66" s="116" t="s">
        <v>247</v>
      </c>
    </row>
    <row r="67" spans="1:2" x14ac:dyDescent="0.25">
      <c r="A67" s="118"/>
    </row>
    <row r="68" spans="1:2" x14ac:dyDescent="0.25">
      <c r="A68" s="118"/>
    </row>
    <row r="69" spans="1:2" x14ac:dyDescent="0.25">
      <c r="A69" s="118" t="s">
        <v>248</v>
      </c>
    </row>
    <row r="70" spans="1:2" x14ac:dyDescent="0.25">
      <c r="A70" s="118"/>
      <c r="B70" s="116" t="s">
        <v>249</v>
      </c>
    </row>
    <row r="71" spans="1:2" x14ac:dyDescent="0.25">
      <c r="A71" s="118"/>
      <c r="B71" s="116" t="s">
        <v>250</v>
      </c>
    </row>
    <row r="72" spans="1:2" x14ac:dyDescent="0.25">
      <c r="A72" s="118"/>
    </row>
    <row r="73" spans="1:2" x14ac:dyDescent="0.25">
      <c r="A73" s="118"/>
    </row>
    <row r="74" spans="1:2" x14ac:dyDescent="0.25">
      <c r="A74" s="118" t="s">
        <v>213</v>
      </c>
    </row>
    <row r="75" spans="1:2" x14ac:dyDescent="0.25">
      <c r="A75" s="118"/>
      <c r="B75" s="116" t="s">
        <v>214</v>
      </c>
    </row>
    <row r="76" spans="1:2" x14ac:dyDescent="0.25">
      <c r="A76" s="118"/>
      <c r="B76" s="116" t="s">
        <v>215</v>
      </c>
    </row>
    <row r="77" spans="1:2" x14ac:dyDescent="0.25">
      <c r="A77" s="118"/>
    </row>
    <row r="78" spans="1:2" x14ac:dyDescent="0.25">
      <c r="A78" s="118"/>
      <c r="B78" s="116" t="s">
        <v>216</v>
      </c>
    </row>
    <row r="79" spans="1:2" x14ac:dyDescent="0.25">
      <c r="A79" s="118"/>
      <c r="B79" s="116" t="s">
        <v>217</v>
      </c>
    </row>
    <row r="80" spans="1:2" x14ac:dyDescent="0.25">
      <c r="A80" s="118"/>
      <c r="B80" s="116" t="s">
        <v>218</v>
      </c>
    </row>
    <row r="81" spans="1:4" x14ac:dyDescent="0.25">
      <c r="A81" s="118"/>
    </row>
    <row r="82" spans="1:4" x14ac:dyDescent="0.25">
      <c r="A82" s="118"/>
      <c r="B82" s="118" t="s">
        <v>323</v>
      </c>
    </row>
    <row r="83" spans="1:4" x14ac:dyDescent="0.25">
      <c r="A83" s="118"/>
      <c r="B83" s="116" t="s">
        <v>324</v>
      </c>
    </row>
    <row r="84" spans="1:4" x14ac:dyDescent="0.25">
      <c r="A84" s="118"/>
      <c r="B84" s="116" t="s">
        <v>325</v>
      </c>
    </row>
    <row r="85" spans="1:4" x14ac:dyDescent="0.25">
      <c r="A85" s="118"/>
      <c r="B85" s="116" t="s">
        <v>326</v>
      </c>
    </row>
    <row r="86" spans="1:4" x14ac:dyDescent="0.25">
      <c r="A86" s="118"/>
      <c r="B86" s="139" t="s">
        <v>335</v>
      </c>
    </row>
    <row r="87" spans="1:4" x14ac:dyDescent="0.25">
      <c r="A87" s="118"/>
      <c r="B87" s="139" t="s">
        <v>336</v>
      </c>
    </row>
    <row r="88" spans="1:4" x14ac:dyDescent="0.25">
      <c r="A88" s="118"/>
      <c r="B88" s="139" t="s">
        <v>337</v>
      </c>
    </row>
    <row r="89" spans="1:4" x14ac:dyDescent="0.25">
      <c r="A89" s="118"/>
    </row>
    <row r="90" spans="1:4" x14ac:dyDescent="0.25">
      <c r="A90" s="118"/>
      <c r="B90" s="116" t="s">
        <v>327</v>
      </c>
    </row>
    <row r="91" spans="1:4" x14ac:dyDescent="0.25">
      <c r="A91" s="118"/>
      <c r="B91" s="116" t="s">
        <v>328</v>
      </c>
    </row>
    <row r="92" spans="1:4" x14ac:dyDescent="0.25">
      <c r="A92" s="118"/>
      <c r="B92" s="116" t="s">
        <v>339</v>
      </c>
    </row>
    <row r="93" spans="1:4" x14ac:dyDescent="0.25">
      <c r="A93" s="118"/>
    </row>
    <row r="94" spans="1:4" x14ac:dyDescent="0.25">
      <c r="A94" s="118"/>
      <c r="B94" s="116" t="s">
        <v>340</v>
      </c>
      <c r="C94" s="116" t="s">
        <v>329</v>
      </c>
    </row>
    <row r="95" spans="1:4" x14ac:dyDescent="0.25">
      <c r="A95" s="118"/>
      <c r="D95" s="116" t="s">
        <v>330</v>
      </c>
    </row>
    <row r="96" spans="1:4" x14ac:dyDescent="0.25">
      <c r="A96" s="118"/>
      <c r="B96" s="116" t="s">
        <v>341</v>
      </c>
      <c r="C96" s="116" t="s">
        <v>331</v>
      </c>
    </row>
    <row r="97" spans="1:4" x14ac:dyDescent="0.25">
      <c r="A97" s="118"/>
      <c r="B97" s="139"/>
      <c r="D97" s="116" t="s">
        <v>332</v>
      </c>
    </row>
    <row r="98" spans="1:4" x14ac:dyDescent="0.25">
      <c r="A98" s="118"/>
      <c r="B98" s="139"/>
      <c r="D98" s="116" t="s">
        <v>333</v>
      </c>
    </row>
    <row r="99" spans="1:4" x14ac:dyDescent="0.25">
      <c r="A99" s="118"/>
      <c r="B99" s="139"/>
      <c r="D99" s="116" t="s">
        <v>334</v>
      </c>
    </row>
    <row r="100" spans="1:4" x14ac:dyDescent="0.25">
      <c r="A100" s="118"/>
      <c r="B100" s="139"/>
      <c r="D100" s="116" t="s">
        <v>338</v>
      </c>
    </row>
    <row r="101" spans="1:4" x14ac:dyDescent="0.25">
      <c r="A101" s="118"/>
      <c r="B101" s="116" t="s">
        <v>342</v>
      </c>
      <c r="C101" s="116" t="s">
        <v>343</v>
      </c>
    </row>
    <row r="102" spans="1:4" x14ac:dyDescent="0.25">
      <c r="A102" s="118"/>
      <c r="D102" s="116" t="s">
        <v>330</v>
      </c>
    </row>
    <row r="103" spans="1:4" x14ac:dyDescent="0.25">
      <c r="A103" s="118"/>
      <c r="B103" s="139"/>
    </row>
    <row r="104" spans="1:4" x14ac:dyDescent="0.25">
      <c r="A104" s="118"/>
    </row>
    <row r="105" spans="1:4" x14ac:dyDescent="0.25">
      <c r="A105" s="118" t="s">
        <v>196</v>
      </c>
    </row>
    <row r="106" spans="1:4" x14ac:dyDescent="0.25">
      <c r="A106" s="118"/>
      <c r="B106" s="116" t="s">
        <v>197</v>
      </c>
    </row>
    <row r="107" spans="1:4" ht="13.8" x14ac:dyDescent="0.3">
      <c r="A107" s="118"/>
      <c r="B107" s="119" t="s">
        <v>183</v>
      </c>
      <c r="C107" s="116" t="s">
        <v>198</v>
      </c>
      <c r="D107" s="116" t="s">
        <v>199</v>
      </c>
    </row>
    <row r="108" spans="1:4" x14ac:dyDescent="0.25">
      <c r="A108" s="118"/>
      <c r="B108" s="120"/>
      <c r="D108" s="116" t="s">
        <v>200</v>
      </c>
    </row>
    <row r="109" spans="1:4" x14ac:dyDescent="0.25">
      <c r="A109" s="118"/>
      <c r="B109" s="120"/>
      <c r="D109" s="116" t="s">
        <v>201</v>
      </c>
    </row>
    <row r="110" spans="1:4" x14ac:dyDescent="0.25">
      <c r="A110" s="118"/>
      <c r="B110" s="120"/>
      <c r="D110" s="116" t="s">
        <v>202</v>
      </c>
    </row>
    <row r="111" spans="1:4" ht="13.8" x14ac:dyDescent="0.3">
      <c r="A111" s="118"/>
      <c r="B111" s="119" t="s">
        <v>183</v>
      </c>
      <c r="C111" s="116" t="s">
        <v>203</v>
      </c>
      <c r="D111" s="116" t="s">
        <v>204</v>
      </c>
    </row>
    <row r="112" spans="1:4" x14ac:dyDescent="0.25">
      <c r="A112" s="118"/>
      <c r="B112" s="120"/>
      <c r="D112" s="116" t="s">
        <v>205</v>
      </c>
    </row>
    <row r="113" spans="1:4" ht="13.8" x14ac:dyDescent="0.3">
      <c r="A113" s="118"/>
      <c r="B113" s="119" t="s">
        <v>183</v>
      </c>
      <c r="C113" s="116" t="s">
        <v>206</v>
      </c>
      <c r="D113" s="116" t="s">
        <v>207</v>
      </c>
    </row>
    <row r="114" spans="1:4" x14ac:dyDescent="0.25">
      <c r="A114" s="118"/>
      <c r="D114" s="116" t="s">
        <v>208</v>
      </c>
    </row>
    <row r="115" spans="1:4" x14ac:dyDescent="0.25">
      <c r="A115" s="118"/>
    </row>
    <row r="116" spans="1:4" x14ac:dyDescent="0.25">
      <c r="A116" s="118"/>
      <c r="B116" s="116" t="s">
        <v>209</v>
      </c>
    </row>
    <row r="117" spans="1:4" ht="13.8" x14ac:dyDescent="0.3">
      <c r="A117" s="118"/>
      <c r="B117" s="119" t="s">
        <v>183</v>
      </c>
      <c r="C117" s="116" t="s">
        <v>210</v>
      </c>
    </row>
    <row r="118" spans="1:4" ht="13.8" x14ac:dyDescent="0.3">
      <c r="A118" s="118"/>
      <c r="B118" s="119" t="s">
        <v>183</v>
      </c>
      <c r="C118" s="116" t="s">
        <v>211</v>
      </c>
    </row>
    <row r="119" spans="1:4" ht="13.8" x14ac:dyDescent="0.3">
      <c r="A119" s="118"/>
      <c r="B119" s="119" t="s">
        <v>183</v>
      </c>
      <c r="C119" s="116" t="s">
        <v>212</v>
      </c>
    </row>
    <row r="120" spans="1:4" x14ac:dyDescent="0.25">
      <c r="A120" s="118"/>
    </row>
    <row r="121" spans="1:4" x14ac:dyDescent="0.25">
      <c r="A121" s="118"/>
    </row>
    <row r="122" spans="1:4" x14ac:dyDescent="0.25">
      <c r="A122" s="118" t="s">
        <v>219</v>
      </c>
    </row>
    <row r="123" spans="1:4" x14ac:dyDescent="0.25">
      <c r="A123" s="118"/>
      <c r="B123" s="116" t="s">
        <v>220</v>
      </c>
    </row>
    <row r="124" spans="1:4" x14ac:dyDescent="0.25">
      <c r="A124" s="118"/>
      <c r="B124" s="116" t="s">
        <v>221</v>
      </c>
    </row>
    <row r="125" spans="1:4" x14ac:dyDescent="0.25">
      <c r="A125" s="118"/>
      <c r="B125" s="116" t="s">
        <v>222</v>
      </c>
    </row>
    <row r="126" spans="1:4" x14ac:dyDescent="0.25">
      <c r="A126" s="118"/>
    </row>
    <row r="127" spans="1:4" x14ac:dyDescent="0.25">
      <c r="A127" s="118"/>
      <c r="B127" s="116" t="s">
        <v>223</v>
      </c>
    </row>
    <row r="128" spans="1:4" x14ac:dyDescent="0.25">
      <c r="A128" s="118"/>
      <c r="B128" s="116" t="s">
        <v>224</v>
      </c>
    </row>
    <row r="129" spans="1:2" x14ac:dyDescent="0.25">
      <c r="A129" s="118"/>
      <c r="B129" s="116" t="s">
        <v>225</v>
      </c>
    </row>
    <row r="130" spans="1:2" x14ac:dyDescent="0.25">
      <c r="A130" s="118"/>
      <c r="B130" s="116" t="s">
        <v>226</v>
      </c>
    </row>
    <row r="131" spans="1:2" x14ac:dyDescent="0.25">
      <c r="A131" s="118"/>
    </row>
    <row r="132" spans="1:2" x14ac:dyDescent="0.25">
      <c r="A132" s="118"/>
    </row>
    <row r="133" spans="1:2" x14ac:dyDescent="0.25">
      <c r="A133" s="118" t="s">
        <v>227</v>
      </c>
    </row>
    <row r="134" spans="1:2" x14ac:dyDescent="0.25">
      <c r="A134" s="118"/>
      <c r="B134" s="116" t="s">
        <v>228</v>
      </c>
    </row>
    <row r="135" spans="1:2" x14ac:dyDescent="0.25">
      <c r="B135" s="116" t="s">
        <v>229</v>
      </c>
    </row>
    <row r="137" spans="1:2" x14ac:dyDescent="0.25">
      <c r="B137" s="116" t="s">
        <v>230</v>
      </c>
    </row>
    <row r="138" spans="1:2" x14ac:dyDescent="0.25">
      <c r="B138" s="116" t="s">
        <v>231</v>
      </c>
    </row>
    <row r="141" spans="1:2" x14ac:dyDescent="0.25">
      <c r="A141" s="118" t="s">
        <v>232</v>
      </c>
    </row>
    <row r="142" spans="1:2" x14ac:dyDescent="0.25">
      <c r="B142" s="116" t="s">
        <v>233</v>
      </c>
    </row>
    <row r="143" spans="1:2" x14ac:dyDescent="0.25">
      <c r="A143" s="118"/>
      <c r="B143" s="116" t="s">
        <v>234</v>
      </c>
    </row>
    <row r="144" spans="1:2" x14ac:dyDescent="0.25">
      <c r="A144" s="118"/>
    </row>
    <row r="145" spans="1:3" x14ac:dyDescent="0.25">
      <c r="A145" s="118"/>
      <c r="B145" s="116" t="s">
        <v>392</v>
      </c>
    </row>
    <row r="146" spans="1:3" x14ac:dyDescent="0.25">
      <c r="A146" s="118"/>
    </row>
    <row r="147" spans="1:3" x14ac:dyDescent="0.25">
      <c r="B147" s="116" t="s">
        <v>236</v>
      </c>
      <c r="C147" s="121"/>
    </row>
    <row r="148" spans="1:3" x14ac:dyDescent="0.25">
      <c r="B148" s="116" t="s">
        <v>235</v>
      </c>
    </row>
    <row r="150" spans="1:3" x14ac:dyDescent="0.25">
      <c r="C150" s="121"/>
    </row>
    <row r="151" spans="1:3" x14ac:dyDescent="0.25">
      <c r="C151" s="121"/>
    </row>
    <row r="152" spans="1:3" x14ac:dyDescent="0.25">
      <c r="C152" s="121"/>
    </row>
    <row r="153" spans="1:3" x14ac:dyDescent="0.25">
      <c r="C153" s="121"/>
    </row>
    <row r="154" spans="1:3" x14ac:dyDescent="0.25">
      <c r="C154" s="121"/>
    </row>
  </sheetData>
  <sheetProtection algorithmName="SHA-512" hashValue="s0pGrfHFiR2vAJaDKjtoF2OXATs337gvrjlyFYIC6j4TbXm51S2sUhD0VKA2fKJZekNJ8vUP39JY0LjH3Gonpw==" saltValue="U6frh2noU1JHwh5NBzl5ZA==" spinCount="100000" sheet="1" objects="1" scenarios="1"/>
  <pageMargins left="0.7" right="0.7"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D6F2-7880-4990-B3D7-50A0934F1026}">
  <sheetPr>
    <pageSetUpPr fitToPage="1"/>
  </sheetPr>
  <dimension ref="A1:AY53"/>
  <sheetViews>
    <sheetView zoomScale="85" zoomScaleNormal="85" workbookViewId="0">
      <pane xSplit="8" ySplit="7" topLeftCell="I8" activePane="bottomRight" state="frozen"/>
      <selection pane="topRight" activeCell="I1" sqref="I1"/>
      <selection pane="bottomLeft" activeCell="A8" sqref="A8"/>
      <selection pane="bottomRight" activeCell="I8" sqref="I8"/>
    </sheetView>
  </sheetViews>
  <sheetFormatPr defaultColWidth="9.109375" defaultRowHeight="14.4" x14ac:dyDescent="0.3"/>
  <cols>
    <col min="1" max="1" width="3.5546875" style="2" customWidth="1"/>
    <col min="2" max="2" width="13.44140625" style="3" customWidth="1"/>
    <col min="3" max="3" width="10.109375" style="3" customWidth="1"/>
    <col min="4" max="4" width="9.6640625" style="3" customWidth="1"/>
    <col min="5" max="5" width="8.5546875" style="3" customWidth="1"/>
    <col min="6" max="6" width="15" style="3" bestFit="1" customWidth="1"/>
    <col min="7" max="7" width="18.6640625" style="3" customWidth="1"/>
    <col min="8" max="8" width="37.109375" style="3" customWidth="1"/>
    <col min="9" max="10" width="5.6640625" style="3" customWidth="1"/>
    <col min="11" max="11" width="12.109375" style="5" customWidth="1"/>
    <col min="12" max="12" width="7.88671875" style="3" customWidth="1"/>
    <col min="13" max="13" width="6.88671875" style="3" hidden="1" customWidth="1"/>
    <col min="14" max="14" width="7.88671875" style="3" customWidth="1"/>
    <col min="15" max="15" width="9.5546875" style="2" bestFit="1" customWidth="1"/>
    <col min="16" max="16" width="6.109375" style="3" customWidth="1"/>
    <col min="17" max="17" width="10.5546875" style="3" bestFit="1" customWidth="1"/>
    <col min="18" max="19" width="10.109375" style="5" customWidth="1"/>
    <col min="20" max="20" width="5.21875" style="3" customWidth="1"/>
    <col min="21" max="23" width="5.6640625" style="3" customWidth="1"/>
    <col min="24" max="26" width="5" style="74" hidden="1" customWidth="1"/>
    <col min="27" max="27" width="10.109375" style="7" customWidth="1"/>
    <col min="28" max="28" width="7.44140625" style="5" bestFit="1" customWidth="1"/>
    <col min="29" max="29" width="9.109375" style="7" customWidth="1"/>
    <col min="30" max="30" width="11.44140625" style="5" bestFit="1" customWidth="1"/>
    <col min="31" max="31" width="11" style="5" customWidth="1"/>
    <col min="32" max="32" width="13.88671875" style="5" customWidth="1"/>
    <col min="33" max="33" width="11.5546875" style="3" customWidth="1"/>
    <col min="34" max="34" width="9.44140625" style="3" customWidth="1"/>
    <col min="35" max="47" width="9.109375" style="12" hidden="1" customWidth="1"/>
    <col min="48" max="48" width="1.44140625" style="3" hidden="1" customWidth="1"/>
    <col min="49" max="51" width="9.109375" style="12" hidden="1" customWidth="1"/>
    <col min="52" max="16384" width="9.109375" style="3"/>
  </cols>
  <sheetData>
    <row r="1" spans="1:51" x14ac:dyDescent="0.3">
      <c r="A1" s="2" t="s">
        <v>14</v>
      </c>
      <c r="X1" s="3"/>
      <c r="Y1" s="3"/>
      <c r="Z1" s="3"/>
      <c r="AA1" s="3"/>
      <c r="AG1" s="6" t="str">
        <f>CONCATENATE("Version:  ",Version!$B$4)</f>
        <v>Version:  July 1, 2025</v>
      </c>
      <c r="AI1" s="12" t="s">
        <v>18</v>
      </c>
      <c r="AJ1" s="12" t="s">
        <v>107</v>
      </c>
      <c r="AK1" s="12" t="s">
        <v>312</v>
      </c>
    </row>
    <row r="2" spans="1:51" x14ac:dyDescent="0.3">
      <c r="C2" s="4"/>
      <c r="E2" s="167" t="s">
        <v>15</v>
      </c>
      <c r="F2" s="167"/>
      <c r="G2" s="6" t="s">
        <v>17</v>
      </c>
      <c r="H2" s="106" t="s">
        <v>169</v>
      </c>
      <c r="I2" s="122"/>
      <c r="J2" s="122"/>
      <c r="K2" s="5" t="s">
        <v>314</v>
      </c>
      <c r="M2" s="6"/>
      <c r="P2" s="6"/>
      <c r="Q2" s="6"/>
      <c r="T2" s="6"/>
      <c r="U2" s="6"/>
      <c r="V2" s="6"/>
      <c r="W2" s="6"/>
      <c r="X2" s="6"/>
      <c r="Y2" s="6"/>
      <c r="Z2" s="6"/>
      <c r="AA2" s="6"/>
      <c r="AB2" s="6"/>
      <c r="AC2" s="6"/>
      <c r="AD2" s="6"/>
      <c r="AE2" s="6"/>
      <c r="AJ2" s="12" t="s">
        <v>310</v>
      </c>
      <c r="AK2" s="12" t="s">
        <v>312</v>
      </c>
    </row>
    <row r="3" spans="1:51" x14ac:dyDescent="0.3">
      <c r="E3" s="167"/>
      <c r="F3" s="167"/>
      <c r="G3" s="6" t="s">
        <v>18</v>
      </c>
      <c r="H3" s="107" t="s">
        <v>107</v>
      </c>
      <c r="I3" s="122"/>
      <c r="J3" s="122"/>
      <c r="K3" s="5" t="str">
        <f>IFERROR((VLOOKUP($H$3,$AJ$1:$AK$5,2,FALSE)),"&lt;----- Please select Type")</f>
        <v>Eligible</v>
      </c>
      <c r="M3" s="6"/>
      <c r="P3" s="6"/>
      <c r="Q3" s="6"/>
      <c r="T3" s="6"/>
      <c r="U3" s="6"/>
      <c r="V3" s="6"/>
      <c r="W3" s="6"/>
      <c r="X3" s="6"/>
      <c r="Y3" s="6"/>
      <c r="Z3" s="6"/>
      <c r="AA3" s="6"/>
      <c r="AB3" s="6"/>
      <c r="AC3" s="6"/>
      <c r="AD3" s="6"/>
      <c r="AE3" s="6"/>
      <c r="AJ3" s="12" t="s">
        <v>309</v>
      </c>
      <c r="AK3" s="12" t="s">
        <v>313</v>
      </c>
    </row>
    <row r="4" spans="1:51" x14ac:dyDescent="0.3">
      <c r="E4" s="167"/>
      <c r="F4" s="167"/>
      <c r="G4" s="6" t="s">
        <v>19</v>
      </c>
      <c r="H4" s="126">
        <v>45214</v>
      </c>
      <c r="I4" s="122"/>
      <c r="J4" s="122"/>
      <c r="X4" s="3"/>
      <c r="Y4" s="3"/>
      <c r="Z4" s="3"/>
      <c r="AA4" s="3"/>
      <c r="AB4" s="3"/>
      <c r="AC4" s="3"/>
      <c r="AD4" s="3"/>
      <c r="AE4" s="3"/>
      <c r="AJ4" s="12" t="s">
        <v>311</v>
      </c>
      <c r="AK4" s="12" t="s">
        <v>313</v>
      </c>
    </row>
    <row r="5" spans="1:51" x14ac:dyDescent="0.3">
      <c r="H5" s="4"/>
      <c r="I5" s="4"/>
      <c r="J5" s="4"/>
      <c r="X5" s="3"/>
      <c r="Y5" s="3"/>
      <c r="Z5" s="3"/>
      <c r="AA5" s="3"/>
      <c r="AB5" s="3"/>
      <c r="AC5" s="3"/>
      <c r="AD5" s="3"/>
      <c r="AE5" s="3"/>
      <c r="AJ5" s="12" t="s">
        <v>11</v>
      </c>
      <c r="AK5" s="12" t="s">
        <v>312</v>
      </c>
    </row>
    <row r="6" spans="1:51" x14ac:dyDescent="0.3">
      <c r="A6" s="78"/>
      <c r="B6" s="79"/>
      <c r="C6" s="79"/>
      <c r="D6" s="79"/>
      <c r="E6" s="79"/>
      <c r="F6" s="79"/>
      <c r="G6" s="79"/>
      <c r="H6" s="79"/>
      <c r="I6" s="79"/>
      <c r="J6" s="79"/>
      <c r="K6" s="14"/>
      <c r="L6" s="170" t="s">
        <v>156</v>
      </c>
      <c r="M6" s="171"/>
      <c r="N6" s="171"/>
      <c r="O6" s="171"/>
      <c r="P6" s="171"/>
      <c r="Q6" s="172"/>
      <c r="R6" s="168" t="s">
        <v>363</v>
      </c>
      <c r="S6" s="169"/>
      <c r="T6" s="173" t="s">
        <v>5</v>
      </c>
      <c r="U6" s="173"/>
      <c r="V6" s="173"/>
      <c r="W6" s="173"/>
      <c r="X6" s="173"/>
      <c r="Y6" s="173"/>
      <c r="Z6" s="173"/>
      <c r="AA6" s="173"/>
      <c r="AB6" s="170" t="s">
        <v>28</v>
      </c>
      <c r="AC6" s="171"/>
      <c r="AD6" s="172"/>
      <c r="AE6" s="168" t="s">
        <v>154</v>
      </c>
      <c r="AF6" s="169"/>
      <c r="AG6" s="80"/>
      <c r="AH6" s="80"/>
      <c r="AI6" s="12" t="s">
        <v>99</v>
      </c>
      <c r="AM6" s="12" t="str">
        <f>Lists!D2</f>
        <v>Meeting/Event</v>
      </c>
      <c r="AW6" s="12" t="s">
        <v>315</v>
      </c>
    </row>
    <row r="7" spans="1:51" ht="54.75" customHeight="1" x14ac:dyDescent="0.3">
      <c r="A7" s="81" t="s">
        <v>9</v>
      </c>
      <c r="B7" s="82" t="s">
        <v>274</v>
      </c>
      <c r="C7" s="82" t="s">
        <v>109</v>
      </c>
      <c r="D7" s="82" t="s">
        <v>110</v>
      </c>
      <c r="E7" s="82" t="s">
        <v>29</v>
      </c>
      <c r="F7" s="82" t="str">
        <f>IF(H3="Staff",Lists!$A$1,Lists!$D$1)</f>
        <v>Activity</v>
      </c>
      <c r="G7" s="82" t="str">
        <f>IF(H3="Staff",Lists!$F$1,Lists!$I$1)</f>
        <v>Purpose</v>
      </c>
      <c r="H7" s="83" t="s">
        <v>0</v>
      </c>
      <c r="I7" s="133" t="s">
        <v>296</v>
      </c>
      <c r="J7" s="83" t="s">
        <v>259</v>
      </c>
      <c r="K7" s="20" t="s">
        <v>31</v>
      </c>
      <c r="L7" s="84" t="s">
        <v>160</v>
      </c>
      <c r="M7" s="85" t="s">
        <v>22</v>
      </c>
      <c r="N7" s="84" t="s">
        <v>321</v>
      </c>
      <c r="O7" s="86" t="s">
        <v>161</v>
      </c>
      <c r="P7" s="85" t="s">
        <v>101</v>
      </c>
      <c r="Q7" s="87" t="s">
        <v>157</v>
      </c>
      <c r="R7" s="68" t="s">
        <v>115</v>
      </c>
      <c r="S7" s="20" t="s">
        <v>364</v>
      </c>
      <c r="T7" s="81" t="s">
        <v>25</v>
      </c>
      <c r="U7" s="81" t="s">
        <v>2</v>
      </c>
      <c r="V7" s="81" t="s">
        <v>3</v>
      </c>
      <c r="W7" s="81" t="s">
        <v>4</v>
      </c>
      <c r="X7" s="88" t="s">
        <v>2</v>
      </c>
      <c r="Y7" s="88" t="s">
        <v>3</v>
      </c>
      <c r="Z7" s="88" t="s">
        <v>4</v>
      </c>
      <c r="AA7" s="8" t="s">
        <v>5</v>
      </c>
      <c r="AB7" s="20" t="s">
        <v>102</v>
      </c>
      <c r="AC7" s="69" t="s">
        <v>22</v>
      </c>
      <c r="AD7" s="20" t="s">
        <v>103</v>
      </c>
      <c r="AE7" s="68" t="s">
        <v>155</v>
      </c>
      <c r="AF7" s="20" t="s">
        <v>103</v>
      </c>
      <c r="AG7" s="89" t="s">
        <v>10</v>
      </c>
      <c r="AH7" s="89" t="s">
        <v>282</v>
      </c>
      <c r="AI7" s="12" t="str">
        <f>Lists!D3</f>
        <v>Travel - Ground</v>
      </c>
      <c r="AJ7" s="12" t="str">
        <f>Lists!D4</f>
        <v>Travel - Air (in SK)</v>
      </c>
      <c r="AK7" s="12" t="str">
        <f>Lists!D5</f>
        <v>Travel - Air (OOP)</v>
      </c>
      <c r="AL7" s="12">
        <f>ROW()-1</f>
        <v>6</v>
      </c>
      <c r="AM7" s="12">
        <f>'Rates-Time'!G5</f>
        <v>0</v>
      </c>
      <c r="AN7" s="12">
        <f>'Rates-Time'!H5</f>
        <v>0.01</v>
      </c>
      <c r="AO7" s="12">
        <f>'Rates-Time'!I5</f>
        <v>1.01</v>
      </c>
      <c r="AP7" s="12">
        <f>'Rates-Time'!J5</f>
        <v>4.01</v>
      </c>
      <c r="AQ7" s="12">
        <f>'Rates-Time'!K5</f>
        <v>8.01</v>
      </c>
      <c r="AR7" s="12">
        <f>'Rates-Time'!L5</f>
        <v>12.01</v>
      </c>
      <c r="AS7" s="12" t="s">
        <v>164</v>
      </c>
      <c r="AT7" s="12" t="s">
        <v>260</v>
      </c>
      <c r="AU7" s="12" t="s">
        <v>299</v>
      </c>
      <c r="AW7" s="12" t="s">
        <v>1</v>
      </c>
      <c r="AX7" s="12" t="s">
        <v>115</v>
      </c>
      <c r="AY7" s="12" t="s">
        <v>165</v>
      </c>
    </row>
    <row r="8" spans="1:51" ht="19.5" customHeight="1" x14ac:dyDescent="0.3">
      <c r="A8" s="90">
        <v>1</v>
      </c>
      <c r="B8" s="16">
        <v>45184</v>
      </c>
      <c r="C8" s="21">
        <v>0.54166666666666663</v>
      </c>
      <c r="D8" s="21">
        <v>0.66666666666666663</v>
      </c>
      <c r="E8" s="125">
        <f>IF(D8&lt;C8,"END TIME CANNOT BE BEFORE START TIME",MROUND(IF(D8=0,0,IF(((D8-C8)*24)&lt;1,1,(D8-C8)*24)),0.5))</f>
        <v>3</v>
      </c>
      <c r="F8" s="16" t="s">
        <v>95</v>
      </c>
      <c r="G8" s="16" t="s">
        <v>51</v>
      </c>
      <c r="H8" s="1"/>
      <c r="I8" s="17"/>
      <c r="J8" s="17"/>
      <c r="K8" s="99">
        <f t="shared" ref="K8:K37" si="0">IF($K$3="Not Eligible",0,SUMIF($AI$7:$AK$7,$F8,$AI8:$AK8)+SUM(AS8:AT8))</f>
        <v>75</v>
      </c>
      <c r="L8" s="17"/>
      <c r="M8" s="123">
        <f>IFERROR(VLOOKUP(B8,'Rates-Exp'!$A$7:$L$85,'Rates-Exp'!C$7,TRUE),0)</f>
        <v>10</v>
      </c>
      <c r="N8" s="17"/>
      <c r="O8" s="71">
        <v>300</v>
      </c>
      <c r="P8" s="100">
        <f>IF(L8="Yes",0,IFERROR(IF(N8="Yes",VLOOKUP(B8,'Rates-Exp'!$A$7:$L$85,'Rates-Exp'!E$7,TRUE),VLOOKUP(B8,'Rates-Exp'!$A$7:$L$85,'Rates-Exp'!D$7,TRUE)),0))</f>
        <v>0.5</v>
      </c>
      <c r="Q8" s="101">
        <f>ROUND(IF(L8="Yes",M8,O8*P8),2)</f>
        <v>150</v>
      </c>
      <c r="R8" s="18"/>
      <c r="S8" s="18"/>
      <c r="T8" s="17"/>
      <c r="U8" s="17"/>
      <c r="V8" s="17"/>
      <c r="W8" s="17" t="s">
        <v>153</v>
      </c>
      <c r="X8" s="91">
        <f>IFERROR(VLOOKUP($B8,'Rates-Exp'!$A$7:$L$85,'Rates-Exp'!F$7,TRUE),0)</f>
        <v>12</v>
      </c>
      <c r="Y8" s="91">
        <f>IFERROR(VLOOKUP($B8,'Rates-Exp'!$A$7:$L$85,'Rates-Exp'!G$7,TRUE),0)</f>
        <v>18</v>
      </c>
      <c r="Z8" s="91">
        <f>IFERROR(VLOOKUP($B8,'Rates-Exp'!$A$7:$L$85,'Rates-Exp'!H$7,TRUE),0)</f>
        <v>25</v>
      </c>
      <c r="AA8" s="102">
        <f>IF(T8="Yes",SUMIF(U8:W8,"Yes",X8:Z8)*1.5,SUMIF(U8:W8,"Yes",X8:Z8))</f>
        <v>25</v>
      </c>
      <c r="AB8" s="17" t="s">
        <v>153</v>
      </c>
      <c r="AC8" s="102">
        <f>IFERROR(IF(AB8="Yes",VLOOKUP($B8,'Rates-Exp'!$A$7:$L$85,'Rates-Exp'!L$7,TRUE),0),0)</f>
        <v>35</v>
      </c>
      <c r="AD8" s="18"/>
      <c r="AE8" s="18"/>
      <c r="AF8" s="18"/>
      <c r="AG8" s="103" t="str">
        <f>IFERROR(IF($H$3="Staff",CONCATENATE(VLOOKUP(F8,Lists!$A$1:$B$12,2,FALSE),"-",VLOOKUP(G8,Lists!$F$1:$G$14,2,FALSE)),VLOOKUP(G8,Lists!$I$1:$J$100,2,FALSE)),"")</f>
        <v>3601-10-1</v>
      </c>
      <c r="AH8" s="129">
        <f>SUM(K8,Q8,R8,S8,AA8,AC8,AD8,AE8,AF8)</f>
        <v>285</v>
      </c>
      <c r="AI8" s="92">
        <f>VLOOKUP($B8,'Rates-Time'!$A$7:$M$10,'Rates-Time'!C$7,TRUE)*E8</f>
        <v>75</v>
      </c>
      <c r="AJ8" s="92">
        <f>VLOOKUP($B8,'Rates-Time'!$A$7:$M$10,'Rates-Time'!D$7,TRUE)</f>
        <v>84</v>
      </c>
      <c r="AK8" s="92">
        <f>VLOOKUP($B8,'Rates-Time'!$A$7:$M$10,'Rates-Time'!E$7,TRUE)</f>
        <v>167</v>
      </c>
      <c r="AL8" s="12">
        <f>ROW()-$AL$7</f>
        <v>2</v>
      </c>
      <c r="AM8" s="12">
        <f>VLOOKUP($B8,'Rates-Time'!$A$7:$M$10,'Rates-Time'!G$7,TRUE)</f>
        <v>0</v>
      </c>
      <c r="AN8" s="12">
        <f>VLOOKUP($B8,'Rates-Time'!$A$7:$M$10,'Rates-Time'!H$7,TRUE)</f>
        <v>65</v>
      </c>
      <c r="AO8" s="12">
        <f>VLOOKUP($B8,'Rates-Time'!$A$7:$M$10,'Rates-Time'!I$7,TRUE)</f>
        <v>130</v>
      </c>
      <c r="AP8" s="12">
        <f>VLOOKUP($B8,'Rates-Time'!$A$7:$M$10,'Rates-Time'!J$7,TRUE)</f>
        <v>260</v>
      </c>
      <c r="AQ8" s="12">
        <f>VLOOKUP($B8,'Rates-Time'!$A$7:$M$10,'Rates-Time'!K$7,TRUE)</f>
        <v>390</v>
      </c>
      <c r="AR8" s="12">
        <f>VLOOKUP($B8,'Rates-Time'!$A$7:$M$10,'Rates-Time'!L$7,TRUE)</f>
        <v>520</v>
      </c>
      <c r="AS8" s="12">
        <f t="shared" ref="AS8:AS37" si="1">IF(F8=$AM$6,HLOOKUP(E8,$AM$7:$AR$37,AL8,TRUE),0)</f>
        <v>0</v>
      </c>
      <c r="AT8" s="12" t="b">
        <f t="shared" ref="AT8:AT37" si="2">IF(J8="Yes",AS8*0.25)</f>
        <v>0</v>
      </c>
      <c r="AU8" s="12" t="str">
        <f>RIGHT(AG8,4)</f>
        <v>10-1</v>
      </c>
      <c r="AW8" s="140">
        <f t="shared" ref="AW8:AX37" si="3">IF($AU8="70-7",0,IF($AU8="60-6",0,(Q8-(Q8/1.05))))</f>
        <v>7.1428571428571388</v>
      </c>
      <c r="AX8" s="140">
        <f>IF($AU8="70-7",0,IF($AU8="60-6",0,(R8-(R8/1.05))))</f>
        <v>0</v>
      </c>
      <c r="AY8" s="140">
        <f t="shared" ref="AY8:AY37" si="4">IF($AU8="70-7",0,IF($AU8="60-6",0,(AA8-(AA8/1.05))))*50%</f>
        <v>0.5952380952380949</v>
      </c>
    </row>
    <row r="9" spans="1:51" ht="19.5" customHeight="1" x14ac:dyDescent="0.3">
      <c r="A9" s="90">
        <v>2</v>
      </c>
      <c r="B9" s="16">
        <v>45185</v>
      </c>
      <c r="C9" s="21">
        <v>0.33333333333333331</v>
      </c>
      <c r="D9" s="21">
        <v>0.66666666666666663</v>
      </c>
      <c r="E9" s="125">
        <f t="shared" ref="E9:E37" si="5">IF(D9&lt;C9,"END TIME CANNOT BE BEFORE START TIME",MROUND(IF(D9=0,0,IF(((D9-C9)*24)&lt;1,1,(D9-C9)*24)),0.5))</f>
        <v>8</v>
      </c>
      <c r="F9" s="16" t="s">
        <v>94</v>
      </c>
      <c r="G9" s="16" t="s">
        <v>51</v>
      </c>
      <c r="H9" s="1"/>
      <c r="I9" s="17"/>
      <c r="J9" s="17"/>
      <c r="K9" s="99">
        <f t="shared" si="0"/>
        <v>260</v>
      </c>
      <c r="L9" s="17"/>
      <c r="M9" s="123">
        <f>IFERROR(VLOOKUP(B9,'Rates-Exp'!$A$7:$L$85,'Rates-Exp'!C$7,TRUE),0)</f>
        <v>10</v>
      </c>
      <c r="N9" s="17"/>
      <c r="O9" s="71"/>
      <c r="P9" s="100">
        <f>IF(L9="Yes",0,IFERROR(IF(N9="Yes",VLOOKUP(B9,'Rates-Exp'!$A$7:$L$85,'Rates-Exp'!E$7,TRUE),VLOOKUP(B9,'Rates-Exp'!$A$7:$L$85,'Rates-Exp'!D$7,TRUE)),0))</f>
        <v>0.5</v>
      </c>
      <c r="Q9" s="101">
        <f t="shared" ref="Q9:Q37" si="6">ROUND(IF(L9="Yes",M9,O9*P9),2)</f>
        <v>0</v>
      </c>
      <c r="R9" s="18"/>
      <c r="S9" s="18"/>
      <c r="T9" s="17"/>
      <c r="U9" s="17"/>
      <c r="V9" s="17"/>
      <c r="W9" s="17" t="s">
        <v>153</v>
      </c>
      <c r="X9" s="91">
        <f>IFERROR(VLOOKUP($B9,'Rates-Exp'!$A$7:$L$85,'Rates-Exp'!F$7,TRUE),0)</f>
        <v>12</v>
      </c>
      <c r="Y9" s="91">
        <f>IFERROR(VLOOKUP($B9,'Rates-Exp'!$A$7:$L$85,'Rates-Exp'!G$7,TRUE),0)</f>
        <v>18</v>
      </c>
      <c r="Z9" s="91">
        <f>IFERROR(VLOOKUP($B9,'Rates-Exp'!$A$7:$L$85,'Rates-Exp'!H$7,TRUE),0)</f>
        <v>25</v>
      </c>
      <c r="AA9" s="102">
        <f t="shared" ref="AA9:AA37" si="7">IF(T9="Yes",SUMIF(U9:W9,"Yes",X9:Z9)*1.5,SUMIF(U9:W9,"Yes",X9:Z9))</f>
        <v>25</v>
      </c>
      <c r="AB9" s="17"/>
      <c r="AC9" s="102">
        <f>IFERROR(IF(AB9="Yes",VLOOKUP($B9,'Rates-Exp'!$A$7:$L$85,'Rates-Exp'!L$7,TRUE),0),0)</f>
        <v>0</v>
      </c>
      <c r="AD9" s="18"/>
      <c r="AE9" s="18"/>
      <c r="AF9" s="18"/>
      <c r="AG9" s="103" t="str">
        <f>IFERROR(IF($H$3="Staff",CONCATENATE(VLOOKUP(F9,Lists!$A$1:$B$12,2,FALSE),"-",VLOOKUP(G9,Lists!$F$1:$G$14,2,FALSE)),VLOOKUP(G9,Lists!$I$1:$J$100,2,FALSE)),"")</f>
        <v>3601-10-1</v>
      </c>
      <c r="AH9" s="129">
        <f t="shared" ref="AH9:AH37" si="8">SUM(K9,Q9,R9,S9,AA9,AC9,AD9,AE9,AF9)</f>
        <v>285</v>
      </c>
      <c r="AI9" s="92">
        <f>VLOOKUP($B9,'Rates-Time'!$A$7:$M$10,'Rates-Time'!C$7,TRUE)*E9</f>
        <v>200</v>
      </c>
      <c r="AJ9" s="92">
        <f>VLOOKUP($B9,'Rates-Time'!$A$7:$M$10,'Rates-Time'!D$7,TRUE)</f>
        <v>84</v>
      </c>
      <c r="AK9" s="92">
        <f>VLOOKUP($B9,'Rates-Time'!$A$7:$M$10,'Rates-Time'!E$7,TRUE)</f>
        <v>167</v>
      </c>
      <c r="AL9" s="12">
        <f t="shared" ref="AL9:AL37" si="9">ROW()-$AL$7</f>
        <v>3</v>
      </c>
      <c r="AM9" s="12">
        <f>VLOOKUP($B9,'Rates-Time'!$A$7:$M$10,'Rates-Time'!G$7,TRUE)</f>
        <v>0</v>
      </c>
      <c r="AN9" s="12">
        <f>VLOOKUP($B9,'Rates-Time'!$A$7:$M$10,'Rates-Time'!H$7,TRUE)</f>
        <v>65</v>
      </c>
      <c r="AO9" s="12">
        <f>VLOOKUP($B9,'Rates-Time'!$A$7:$M$10,'Rates-Time'!I$7,TRUE)</f>
        <v>130</v>
      </c>
      <c r="AP9" s="12">
        <f>VLOOKUP($B9,'Rates-Time'!$A$7:$M$10,'Rates-Time'!J$7,TRUE)</f>
        <v>260</v>
      </c>
      <c r="AQ9" s="12">
        <f>VLOOKUP($B9,'Rates-Time'!$A$7:$M$10,'Rates-Time'!K$7,TRUE)</f>
        <v>390</v>
      </c>
      <c r="AR9" s="12">
        <f>VLOOKUP($B9,'Rates-Time'!$A$7:$M$10,'Rates-Time'!L$7,TRUE)</f>
        <v>520</v>
      </c>
      <c r="AS9" s="12">
        <f t="shared" si="1"/>
        <v>260</v>
      </c>
      <c r="AT9" s="12" t="b">
        <f t="shared" si="2"/>
        <v>0</v>
      </c>
      <c r="AU9" s="12" t="str">
        <f t="shared" ref="AU9:AU37" si="10">RIGHT(AG9,4)</f>
        <v>10-1</v>
      </c>
      <c r="AW9" s="140">
        <f t="shared" si="3"/>
        <v>0</v>
      </c>
      <c r="AX9" s="140">
        <f t="shared" si="3"/>
        <v>0</v>
      </c>
      <c r="AY9" s="140">
        <f t="shared" si="4"/>
        <v>0.5952380952380949</v>
      </c>
    </row>
    <row r="10" spans="1:51" ht="19.5" customHeight="1" x14ac:dyDescent="0.3">
      <c r="A10" s="90">
        <v>3</v>
      </c>
      <c r="B10" s="16">
        <v>45186</v>
      </c>
      <c r="C10" s="21">
        <v>0.33333333333333331</v>
      </c>
      <c r="D10" s="21">
        <v>0.625</v>
      </c>
      <c r="E10" s="125">
        <f t="shared" si="5"/>
        <v>7</v>
      </c>
      <c r="F10" s="16" t="s">
        <v>94</v>
      </c>
      <c r="G10" s="16" t="s">
        <v>51</v>
      </c>
      <c r="H10" s="1"/>
      <c r="I10" s="17"/>
      <c r="J10" s="17"/>
      <c r="K10" s="99">
        <f t="shared" si="0"/>
        <v>260</v>
      </c>
      <c r="L10" s="17"/>
      <c r="M10" s="123">
        <f>IFERROR(VLOOKUP(B10,'Rates-Exp'!$A$7:$L$85,'Rates-Exp'!C$7,TRUE),0)</f>
        <v>10</v>
      </c>
      <c r="N10" s="17"/>
      <c r="O10" s="71"/>
      <c r="P10" s="100">
        <f>IF(L10="Yes",0,IFERROR(IF(N10="Yes",VLOOKUP(B10,'Rates-Exp'!$A$7:$L$85,'Rates-Exp'!E$7,TRUE),VLOOKUP(B10,'Rates-Exp'!$A$7:$L$85,'Rates-Exp'!D$7,TRUE)),0))</f>
        <v>0.5</v>
      </c>
      <c r="Q10" s="101">
        <f t="shared" si="6"/>
        <v>0</v>
      </c>
      <c r="R10" s="18"/>
      <c r="S10" s="18"/>
      <c r="T10" s="17"/>
      <c r="U10" s="17"/>
      <c r="V10" s="17"/>
      <c r="W10" s="17"/>
      <c r="X10" s="91">
        <f>IFERROR(VLOOKUP($B10,'Rates-Exp'!$A$7:$L$85,'Rates-Exp'!F$7,TRUE),0)</f>
        <v>12</v>
      </c>
      <c r="Y10" s="91">
        <f>IFERROR(VLOOKUP($B10,'Rates-Exp'!$A$7:$L$85,'Rates-Exp'!G$7,TRUE),0)</f>
        <v>18</v>
      </c>
      <c r="Z10" s="91">
        <f>IFERROR(VLOOKUP($B10,'Rates-Exp'!$A$7:$L$85,'Rates-Exp'!H$7,TRUE),0)</f>
        <v>25</v>
      </c>
      <c r="AA10" s="102">
        <f t="shared" si="7"/>
        <v>0</v>
      </c>
      <c r="AB10" s="17"/>
      <c r="AC10" s="102">
        <f>IFERROR(IF(AB10="Yes",VLOOKUP($B10,'Rates-Exp'!$A$7:$L$85,'Rates-Exp'!L$7,TRUE),0),0)</f>
        <v>0</v>
      </c>
      <c r="AD10" s="18"/>
      <c r="AE10" s="18"/>
      <c r="AF10" s="18"/>
      <c r="AG10" s="103" t="str">
        <f>IFERROR(IF($H$3="Staff",CONCATENATE(VLOOKUP(F10,Lists!$A$1:$B$12,2,FALSE),"-",VLOOKUP(G10,Lists!$F$1:$G$14,2,FALSE)),VLOOKUP(G10,Lists!$I$1:$J$100,2,FALSE)),"")</f>
        <v>3601-10-1</v>
      </c>
      <c r="AH10" s="129">
        <f t="shared" si="8"/>
        <v>260</v>
      </c>
      <c r="AI10" s="92">
        <f>VLOOKUP($B10,'Rates-Time'!$A$7:$M$10,'Rates-Time'!C$7,TRUE)*E10</f>
        <v>175</v>
      </c>
      <c r="AJ10" s="92">
        <f>VLOOKUP($B10,'Rates-Time'!$A$7:$M$10,'Rates-Time'!D$7,TRUE)</f>
        <v>84</v>
      </c>
      <c r="AK10" s="92">
        <f>VLOOKUP($B10,'Rates-Time'!$A$7:$M$10,'Rates-Time'!E$7,TRUE)</f>
        <v>167</v>
      </c>
      <c r="AL10" s="12">
        <f t="shared" si="9"/>
        <v>4</v>
      </c>
      <c r="AM10" s="12">
        <f>VLOOKUP($B10,'Rates-Time'!$A$7:$M$10,'Rates-Time'!G$7,TRUE)</f>
        <v>0</v>
      </c>
      <c r="AN10" s="12">
        <f>VLOOKUP($B10,'Rates-Time'!$A$7:$M$10,'Rates-Time'!H$7,TRUE)</f>
        <v>65</v>
      </c>
      <c r="AO10" s="12">
        <f>VLOOKUP($B10,'Rates-Time'!$A$7:$M$10,'Rates-Time'!I$7,TRUE)</f>
        <v>130</v>
      </c>
      <c r="AP10" s="12">
        <f>VLOOKUP($B10,'Rates-Time'!$A$7:$M$10,'Rates-Time'!J$7,TRUE)</f>
        <v>260</v>
      </c>
      <c r="AQ10" s="12">
        <f>VLOOKUP($B10,'Rates-Time'!$A$7:$M$10,'Rates-Time'!K$7,TRUE)</f>
        <v>390</v>
      </c>
      <c r="AR10" s="12">
        <f>VLOOKUP($B10,'Rates-Time'!$A$7:$M$10,'Rates-Time'!L$7,TRUE)</f>
        <v>520</v>
      </c>
      <c r="AS10" s="12">
        <f t="shared" si="1"/>
        <v>260</v>
      </c>
      <c r="AT10" s="12" t="b">
        <f t="shared" si="2"/>
        <v>0</v>
      </c>
      <c r="AU10" s="12" t="str">
        <f t="shared" si="10"/>
        <v>10-1</v>
      </c>
      <c r="AW10" s="140">
        <f t="shared" si="3"/>
        <v>0</v>
      </c>
      <c r="AX10" s="140">
        <f t="shared" si="3"/>
        <v>0</v>
      </c>
      <c r="AY10" s="140">
        <f t="shared" si="4"/>
        <v>0</v>
      </c>
    </row>
    <row r="11" spans="1:51" ht="19.5" customHeight="1" x14ac:dyDescent="0.3">
      <c r="A11" s="90">
        <v>4</v>
      </c>
      <c r="B11" s="16">
        <v>45186</v>
      </c>
      <c r="C11" s="21">
        <v>0.66666666666666663</v>
      </c>
      <c r="D11" s="21">
        <v>0.79166666666666663</v>
      </c>
      <c r="E11" s="125">
        <f t="shared" si="5"/>
        <v>3</v>
      </c>
      <c r="F11" s="16" t="s">
        <v>95</v>
      </c>
      <c r="G11" s="16" t="s">
        <v>51</v>
      </c>
      <c r="H11" s="1" t="s">
        <v>167</v>
      </c>
      <c r="I11" s="17"/>
      <c r="J11" s="17"/>
      <c r="K11" s="99">
        <f t="shared" si="0"/>
        <v>75</v>
      </c>
      <c r="L11" s="17"/>
      <c r="M11" s="123">
        <f>IFERROR(VLOOKUP(B11,'Rates-Exp'!$A$7:$L$85,'Rates-Exp'!C$7,TRUE),0)</f>
        <v>10</v>
      </c>
      <c r="N11" s="17"/>
      <c r="O11" s="71">
        <v>300</v>
      </c>
      <c r="P11" s="100">
        <f>IF(L11="Yes",0,IFERROR(IF(N11="Yes",VLOOKUP(B11,'Rates-Exp'!$A$7:$L$85,'Rates-Exp'!E$7,TRUE),VLOOKUP(B11,'Rates-Exp'!$A$7:$L$85,'Rates-Exp'!D$7,TRUE)),0))</f>
        <v>0.5</v>
      </c>
      <c r="Q11" s="101">
        <f t="shared" si="6"/>
        <v>150</v>
      </c>
      <c r="R11" s="18"/>
      <c r="S11" s="18"/>
      <c r="T11" s="17"/>
      <c r="U11" s="17"/>
      <c r="V11" s="17"/>
      <c r="W11" s="17" t="s">
        <v>153</v>
      </c>
      <c r="X11" s="91">
        <f>IFERROR(VLOOKUP($B11,'Rates-Exp'!$A$7:$L$85,'Rates-Exp'!F$7,TRUE),0)</f>
        <v>12</v>
      </c>
      <c r="Y11" s="91">
        <f>IFERROR(VLOOKUP($B11,'Rates-Exp'!$A$7:$L$85,'Rates-Exp'!G$7,TRUE),0)</f>
        <v>18</v>
      </c>
      <c r="Z11" s="91">
        <f>IFERROR(VLOOKUP($B11,'Rates-Exp'!$A$7:$L$85,'Rates-Exp'!H$7,TRUE),0)</f>
        <v>25</v>
      </c>
      <c r="AA11" s="102">
        <f t="shared" si="7"/>
        <v>25</v>
      </c>
      <c r="AB11" s="17"/>
      <c r="AC11" s="102">
        <f>IFERROR(IF(AB11="Yes",VLOOKUP($B11,'Rates-Exp'!$A$7:$L$85,'Rates-Exp'!L$7,TRUE),0),0)</f>
        <v>0</v>
      </c>
      <c r="AD11" s="18"/>
      <c r="AE11" s="18">
        <v>10</v>
      </c>
      <c r="AF11" s="18"/>
      <c r="AG11" s="103" t="str">
        <f>IFERROR(IF($H$3="Staff",CONCATENATE(VLOOKUP(F11,Lists!$A$1:$B$12,2,FALSE),"-",VLOOKUP(G11,Lists!$F$1:$G$14,2,FALSE)),VLOOKUP(G11,Lists!$I$1:$J$100,2,FALSE)),"")</f>
        <v>3601-10-1</v>
      </c>
      <c r="AH11" s="129">
        <f t="shared" si="8"/>
        <v>260</v>
      </c>
      <c r="AI11" s="92">
        <f>VLOOKUP($B11,'Rates-Time'!$A$7:$M$10,'Rates-Time'!C$7,TRUE)*E11</f>
        <v>75</v>
      </c>
      <c r="AJ11" s="92">
        <f>VLOOKUP($B11,'Rates-Time'!$A$7:$M$10,'Rates-Time'!D$7,TRUE)</f>
        <v>84</v>
      </c>
      <c r="AK11" s="92">
        <f>VLOOKUP($B11,'Rates-Time'!$A$7:$M$10,'Rates-Time'!E$7,TRUE)</f>
        <v>167</v>
      </c>
      <c r="AL11" s="12">
        <f t="shared" si="9"/>
        <v>5</v>
      </c>
      <c r="AM11" s="12">
        <f>VLOOKUP($B11,'Rates-Time'!$A$7:$M$10,'Rates-Time'!G$7,TRUE)</f>
        <v>0</v>
      </c>
      <c r="AN11" s="12">
        <f>VLOOKUP($B11,'Rates-Time'!$A$7:$M$10,'Rates-Time'!H$7,TRUE)</f>
        <v>65</v>
      </c>
      <c r="AO11" s="12">
        <f>VLOOKUP($B11,'Rates-Time'!$A$7:$M$10,'Rates-Time'!I$7,TRUE)</f>
        <v>130</v>
      </c>
      <c r="AP11" s="12">
        <f>VLOOKUP($B11,'Rates-Time'!$A$7:$M$10,'Rates-Time'!J$7,TRUE)</f>
        <v>260</v>
      </c>
      <c r="AQ11" s="12">
        <f>VLOOKUP($B11,'Rates-Time'!$A$7:$M$10,'Rates-Time'!K$7,TRUE)</f>
        <v>390</v>
      </c>
      <c r="AR11" s="12">
        <f>VLOOKUP($B11,'Rates-Time'!$A$7:$M$10,'Rates-Time'!L$7,TRUE)</f>
        <v>520</v>
      </c>
      <c r="AS11" s="12">
        <f t="shared" si="1"/>
        <v>0</v>
      </c>
      <c r="AT11" s="12" t="b">
        <f t="shared" si="2"/>
        <v>0</v>
      </c>
      <c r="AU11" s="12" t="str">
        <f t="shared" si="10"/>
        <v>10-1</v>
      </c>
      <c r="AW11" s="140">
        <f t="shared" si="3"/>
        <v>7.1428571428571388</v>
      </c>
      <c r="AX11" s="140">
        <f t="shared" si="3"/>
        <v>0</v>
      </c>
      <c r="AY11" s="140">
        <f t="shared" si="4"/>
        <v>0.5952380952380949</v>
      </c>
    </row>
    <row r="12" spans="1:51" ht="19.5" customHeight="1" x14ac:dyDescent="0.3">
      <c r="A12" s="90">
        <v>5</v>
      </c>
      <c r="B12" s="16"/>
      <c r="C12" s="21"/>
      <c r="D12" s="21"/>
      <c r="E12" s="125">
        <f t="shared" si="5"/>
        <v>0</v>
      </c>
      <c r="F12" s="16"/>
      <c r="G12" s="16"/>
      <c r="H12" s="1"/>
      <c r="I12" s="17"/>
      <c r="J12" s="17"/>
      <c r="K12" s="99">
        <f t="shared" si="0"/>
        <v>0</v>
      </c>
      <c r="L12" s="17"/>
      <c r="M12" s="123">
        <f>IFERROR(VLOOKUP(B12,'Rates-Exp'!$A$7:$L$85,'Rates-Exp'!C$7,TRUE),0)</f>
        <v>0</v>
      </c>
      <c r="N12" s="17"/>
      <c r="O12" s="71"/>
      <c r="P12" s="100">
        <f>IF(L12="Yes",0,IFERROR(IF(N12="Yes",VLOOKUP(B12,'Rates-Exp'!$A$7:$L$85,'Rates-Exp'!E$7,TRUE),VLOOKUP(B12,'Rates-Exp'!$A$7:$L$85,'Rates-Exp'!D$7,TRUE)),0))</f>
        <v>0</v>
      </c>
      <c r="Q12" s="101">
        <f t="shared" si="6"/>
        <v>0</v>
      </c>
      <c r="R12" s="18"/>
      <c r="S12" s="18"/>
      <c r="T12" s="17"/>
      <c r="U12" s="17"/>
      <c r="V12" s="17"/>
      <c r="W12" s="17"/>
      <c r="X12" s="91">
        <f>IFERROR(VLOOKUP($B12,'Rates-Exp'!$A$7:$L$85,'Rates-Exp'!F$7,TRUE),0)</f>
        <v>0</v>
      </c>
      <c r="Y12" s="91">
        <f>IFERROR(VLOOKUP($B12,'Rates-Exp'!$A$7:$L$85,'Rates-Exp'!G$7,TRUE),0)</f>
        <v>0</v>
      </c>
      <c r="Z12" s="91">
        <f>IFERROR(VLOOKUP($B12,'Rates-Exp'!$A$7:$L$85,'Rates-Exp'!H$7,TRUE),0)</f>
        <v>0</v>
      </c>
      <c r="AA12" s="102">
        <f t="shared" si="7"/>
        <v>0</v>
      </c>
      <c r="AB12" s="17"/>
      <c r="AC12" s="102">
        <f>IFERROR(IF(AB12="Yes",VLOOKUP($B12,'Rates-Exp'!$A$7:$L$85,'Rates-Exp'!L$7,TRUE),0),0)</f>
        <v>0</v>
      </c>
      <c r="AD12" s="18"/>
      <c r="AE12" s="18"/>
      <c r="AF12" s="18"/>
      <c r="AG12" s="103" t="str">
        <f>IFERROR(IF($H$3="Staff",CONCATENATE(VLOOKUP(F12,Lists!$A$1:$B$12,2,FALSE),"-",VLOOKUP(G12,Lists!$F$1:$G$14,2,FALSE)),VLOOKUP(G12,Lists!$I$1:$J$100,2,FALSE)),"")</f>
        <v/>
      </c>
      <c r="AH12" s="129">
        <f t="shared" si="8"/>
        <v>0</v>
      </c>
      <c r="AI12" s="92" t="e">
        <f>VLOOKUP($B12,'Rates-Time'!$A$7:$M$10,'Rates-Time'!C$7,TRUE)*E12</f>
        <v>#N/A</v>
      </c>
      <c r="AJ12" s="92" t="e">
        <f>VLOOKUP($B12,'Rates-Time'!$A$7:$M$10,'Rates-Time'!D$7,TRUE)</f>
        <v>#N/A</v>
      </c>
      <c r="AK12" s="92" t="e">
        <f>VLOOKUP($B12,'Rates-Time'!$A$7:$M$10,'Rates-Time'!E$7,TRUE)</f>
        <v>#N/A</v>
      </c>
      <c r="AL12" s="12">
        <f t="shared" si="9"/>
        <v>6</v>
      </c>
      <c r="AM12" s="12" t="e">
        <f>VLOOKUP($B12,'Rates-Time'!$A$7:$M$10,'Rates-Time'!G$7,TRUE)</f>
        <v>#N/A</v>
      </c>
      <c r="AN12" s="12" t="e">
        <f>VLOOKUP($B12,'Rates-Time'!$A$7:$M$10,'Rates-Time'!H$7,TRUE)</f>
        <v>#N/A</v>
      </c>
      <c r="AO12" s="12" t="e">
        <f>VLOOKUP($B12,'Rates-Time'!$A$7:$M$10,'Rates-Time'!I$7,TRUE)</f>
        <v>#N/A</v>
      </c>
      <c r="AP12" s="12" t="e">
        <f>VLOOKUP($B12,'Rates-Time'!$A$7:$M$10,'Rates-Time'!J$7,TRUE)</f>
        <v>#N/A</v>
      </c>
      <c r="AQ12" s="12" t="e">
        <f>VLOOKUP($B12,'Rates-Time'!$A$7:$M$10,'Rates-Time'!K$7,TRUE)</f>
        <v>#N/A</v>
      </c>
      <c r="AR12" s="12" t="e">
        <f>VLOOKUP($B12,'Rates-Time'!$A$7:$M$10,'Rates-Time'!L$7,TRUE)</f>
        <v>#N/A</v>
      </c>
      <c r="AS12" s="12">
        <f t="shared" si="1"/>
        <v>0</v>
      </c>
      <c r="AT12" s="12" t="b">
        <f t="shared" si="2"/>
        <v>0</v>
      </c>
      <c r="AU12" s="12" t="str">
        <f t="shared" si="10"/>
        <v/>
      </c>
      <c r="AW12" s="140">
        <f t="shared" si="3"/>
        <v>0</v>
      </c>
      <c r="AX12" s="140">
        <f t="shared" si="3"/>
        <v>0</v>
      </c>
      <c r="AY12" s="140">
        <f t="shared" si="4"/>
        <v>0</v>
      </c>
    </row>
    <row r="13" spans="1:51" ht="19.5" customHeight="1" x14ac:dyDescent="0.3">
      <c r="A13" s="90">
        <v>6</v>
      </c>
      <c r="B13" s="16">
        <v>45191</v>
      </c>
      <c r="C13" s="21">
        <v>0.35416666666666669</v>
      </c>
      <c r="D13" s="21">
        <v>0.46875</v>
      </c>
      <c r="E13" s="125">
        <f t="shared" si="5"/>
        <v>3</v>
      </c>
      <c r="F13" s="16" t="s">
        <v>94</v>
      </c>
      <c r="G13" s="16" t="s">
        <v>35</v>
      </c>
      <c r="H13" s="1" t="s">
        <v>166</v>
      </c>
      <c r="I13" s="17"/>
      <c r="J13" s="17"/>
      <c r="K13" s="99">
        <f t="shared" si="0"/>
        <v>130</v>
      </c>
      <c r="L13" s="17"/>
      <c r="M13" s="123">
        <f>IFERROR(VLOOKUP(B13,'Rates-Exp'!$A$7:$L$85,'Rates-Exp'!C$7,TRUE),0)</f>
        <v>10</v>
      </c>
      <c r="N13" s="17"/>
      <c r="O13" s="71"/>
      <c r="P13" s="100">
        <f>IF(L13="Yes",0,IFERROR(IF(N13="Yes",VLOOKUP(B13,'Rates-Exp'!$A$7:$L$85,'Rates-Exp'!E$7,TRUE),VLOOKUP(B13,'Rates-Exp'!$A$7:$L$85,'Rates-Exp'!D$7,TRUE)),0))</f>
        <v>0.5</v>
      </c>
      <c r="Q13" s="101">
        <f t="shared" si="6"/>
        <v>0</v>
      </c>
      <c r="R13" s="18"/>
      <c r="S13" s="18"/>
      <c r="T13" s="17"/>
      <c r="U13" s="17"/>
      <c r="V13" s="17"/>
      <c r="W13" s="17"/>
      <c r="X13" s="91">
        <f>IFERROR(VLOOKUP($B13,'Rates-Exp'!$A$7:$L$85,'Rates-Exp'!F$7,TRUE),0)</f>
        <v>12</v>
      </c>
      <c r="Y13" s="91">
        <f>IFERROR(VLOOKUP($B13,'Rates-Exp'!$A$7:$L$85,'Rates-Exp'!G$7,TRUE),0)</f>
        <v>18</v>
      </c>
      <c r="Z13" s="91">
        <f>IFERROR(VLOOKUP($B13,'Rates-Exp'!$A$7:$L$85,'Rates-Exp'!H$7,TRUE),0)</f>
        <v>25</v>
      </c>
      <c r="AA13" s="102">
        <f t="shared" si="7"/>
        <v>0</v>
      </c>
      <c r="AB13" s="17"/>
      <c r="AC13" s="102">
        <f>IFERROR(IF(AB13="Yes",VLOOKUP($B13,'Rates-Exp'!$A$7:$L$85,'Rates-Exp'!L$7,TRUE),0),0)</f>
        <v>0</v>
      </c>
      <c r="AD13" s="18"/>
      <c r="AE13" s="18"/>
      <c r="AF13" s="18"/>
      <c r="AG13" s="103" t="str">
        <f>IFERROR(IF($H$3="Staff",CONCATENATE(VLOOKUP(F13,Lists!$A$1:$B$12,2,FALSE),"-",VLOOKUP(G13,Lists!$F$1:$G$14,2,FALSE)),VLOOKUP(G13,Lists!$I$1:$J$100,2,FALSE)),"")</f>
        <v>3506-10-1</v>
      </c>
      <c r="AH13" s="129">
        <f t="shared" si="8"/>
        <v>130</v>
      </c>
      <c r="AI13" s="92">
        <f>VLOOKUP($B13,'Rates-Time'!$A$7:$M$10,'Rates-Time'!C$7,TRUE)*E13</f>
        <v>75</v>
      </c>
      <c r="AJ13" s="92">
        <f>VLOOKUP($B13,'Rates-Time'!$A$7:$M$10,'Rates-Time'!D$7,TRUE)</f>
        <v>84</v>
      </c>
      <c r="AK13" s="92">
        <f>VLOOKUP($B13,'Rates-Time'!$A$7:$M$10,'Rates-Time'!E$7,TRUE)</f>
        <v>167</v>
      </c>
      <c r="AL13" s="12">
        <f t="shared" si="9"/>
        <v>7</v>
      </c>
      <c r="AM13" s="12">
        <f>VLOOKUP($B13,'Rates-Time'!$A$7:$M$10,'Rates-Time'!G$7,TRUE)</f>
        <v>0</v>
      </c>
      <c r="AN13" s="12">
        <f>VLOOKUP($B13,'Rates-Time'!$A$7:$M$10,'Rates-Time'!H$7,TRUE)</f>
        <v>65</v>
      </c>
      <c r="AO13" s="12">
        <f>VLOOKUP($B13,'Rates-Time'!$A$7:$M$10,'Rates-Time'!I$7,TRUE)</f>
        <v>130</v>
      </c>
      <c r="AP13" s="12">
        <f>VLOOKUP($B13,'Rates-Time'!$A$7:$M$10,'Rates-Time'!J$7,TRUE)</f>
        <v>260</v>
      </c>
      <c r="AQ13" s="12">
        <f>VLOOKUP($B13,'Rates-Time'!$A$7:$M$10,'Rates-Time'!K$7,TRUE)</f>
        <v>390</v>
      </c>
      <c r="AR13" s="12">
        <f>VLOOKUP($B13,'Rates-Time'!$A$7:$M$10,'Rates-Time'!L$7,TRUE)</f>
        <v>520</v>
      </c>
      <c r="AS13" s="12">
        <f t="shared" si="1"/>
        <v>130</v>
      </c>
      <c r="AT13" s="12" t="b">
        <f t="shared" si="2"/>
        <v>0</v>
      </c>
      <c r="AU13" s="12" t="str">
        <f t="shared" si="10"/>
        <v>10-1</v>
      </c>
      <c r="AW13" s="140">
        <f t="shared" si="3"/>
        <v>0</v>
      </c>
      <c r="AX13" s="140">
        <f t="shared" si="3"/>
        <v>0</v>
      </c>
      <c r="AY13" s="140">
        <f t="shared" si="4"/>
        <v>0</v>
      </c>
    </row>
    <row r="14" spans="1:51" ht="19.5" customHeight="1" x14ac:dyDescent="0.3">
      <c r="A14" s="90">
        <v>7</v>
      </c>
      <c r="B14" s="16"/>
      <c r="C14" s="21"/>
      <c r="D14" s="21"/>
      <c r="E14" s="125">
        <f t="shared" si="5"/>
        <v>0</v>
      </c>
      <c r="F14" s="16"/>
      <c r="G14" s="16"/>
      <c r="H14" s="1"/>
      <c r="I14" s="17"/>
      <c r="J14" s="17"/>
      <c r="K14" s="99">
        <f t="shared" si="0"/>
        <v>0</v>
      </c>
      <c r="L14" s="17"/>
      <c r="M14" s="123">
        <f>IFERROR(VLOOKUP(B14,'Rates-Exp'!$A$7:$L$85,'Rates-Exp'!C$7,TRUE),0)</f>
        <v>0</v>
      </c>
      <c r="N14" s="17"/>
      <c r="O14" s="71"/>
      <c r="P14" s="100">
        <f>IF(L14="Yes",0,IFERROR(IF(N14="Yes",VLOOKUP(B14,'Rates-Exp'!$A$7:$L$85,'Rates-Exp'!E$7,TRUE),VLOOKUP(B14,'Rates-Exp'!$A$7:$L$85,'Rates-Exp'!D$7,TRUE)),0))</f>
        <v>0</v>
      </c>
      <c r="Q14" s="101">
        <f t="shared" si="6"/>
        <v>0</v>
      </c>
      <c r="R14" s="18"/>
      <c r="S14" s="18"/>
      <c r="T14" s="17"/>
      <c r="U14" s="17"/>
      <c r="V14" s="17"/>
      <c r="W14" s="17"/>
      <c r="X14" s="91">
        <f>IFERROR(VLOOKUP($B14,'Rates-Exp'!$A$7:$L$85,'Rates-Exp'!F$7,TRUE),0)</f>
        <v>0</v>
      </c>
      <c r="Y14" s="91">
        <f>IFERROR(VLOOKUP($B14,'Rates-Exp'!$A$7:$L$85,'Rates-Exp'!G$7,TRUE),0)</f>
        <v>0</v>
      </c>
      <c r="Z14" s="91">
        <f>IFERROR(VLOOKUP($B14,'Rates-Exp'!$A$7:$L$85,'Rates-Exp'!H$7,TRUE),0)</f>
        <v>0</v>
      </c>
      <c r="AA14" s="102">
        <f t="shared" si="7"/>
        <v>0</v>
      </c>
      <c r="AB14" s="17"/>
      <c r="AC14" s="102">
        <f>IFERROR(IF(AB14="Yes",VLOOKUP($B14,'Rates-Exp'!$A$7:$L$85,'Rates-Exp'!L$7,TRUE),0),0)</f>
        <v>0</v>
      </c>
      <c r="AD14" s="18"/>
      <c r="AE14" s="18"/>
      <c r="AF14" s="18"/>
      <c r="AG14" s="103" t="str">
        <f>IFERROR(IF($H$3="Staff",CONCATENATE(VLOOKUP(F14,Lists!$A$1:$B$12,2,FALSE),"-",VLOOKUP(G14,Lists!$F$1:$G$14,2,FALSE)),VLOOKUP(G14,Lists!$I$1:$J$100,2,FALSE)),"")</f>
        <v/>
      </c>
      <c r="AH14" s="129">
        <f t="shared" si="8"/>
        <v>0</v>
      </c>
      <c r="AI14" s="92" t="e">
        <f>VLOOKUP($B14,'Rates-Time'!$A$7:$M$10,'Rates-Time'!C$7,TRUE)*E14</f>
        <v>#N/A</v>
      </c>
      <c r="AJ14" s="92" t="e">
        <f>VLOOKUP($B14,'Rates-Time'!$A$7:$M$10,'Rates-Time'!D$7,TRUE)</f>
        <v>#N/A</v>
      </c>
      <c r="AK14" s="92" t="e">
        <f>VLOOKUP($B14,'Rates-Time'!$A$7:$M$10,'Rates-Time'!E$7,TRUE)</f>
        <v>#N/A</v>
      </c>
      <c r="AL14" s="12">
        <f t="shared" si="9"/>
        <v>8</v>
      </c>
      <c r="AM14" s="12" t="e">
        <f>VLOOKUP($B14,'Rates-Time'!$A$7:$M$10,'Rates-Time'!G$7,TRUE)</f>
        <v>#N/A</v>
      </c>
      <c r="AN14" s="12" t="e">
        <f>VLOOKUP($B14,'Rates-Time'!$A$7:$M$10,'Rates-Time'!H$7,TRUE)</f>
        <v>#N/A</v>
      </c>
      <c r="AO14" s="12" t="e">
        <f>VLOOKUP($B14,'Rates-Time'!$A$7:$M$10,'Rates-Time'!I$7,TRUE)</f>
        <v>#N/A</v>
      </c>
      <c r="AP14" s="12" t="e">
        <f>VLOOKUP($B14,'Rates-Time'!$A$7:$M$10,'Rates-Time'!J$7,TRUE)</f>
        <v>#N/A</v>
      </c>
      <c r="AQ14" s="12" t="e">
        <f>VLOOKUP($B14,'Rates-Time'!$A$7:$M$10,'Rates-Time'!K$7,TRUE)</f>
        <v>#N/A</v>
      </c>
      <c r="AR14" s="12" t="e">
        <f>VLOOKUP($B14,'Rates-Time'!$A$7:$M$10,'Rates-Time'!L$7,TRUE)</f>
        <v>#N/A</v>
      </c>
      <c r="AS14" s="12">
        <f t="shared" si="1"/>
        <v>0</v>
      </c>
      <c r="AT14" s="12" t="b">
        <f t="shared" si="2"/>
        <v>0</v>
      </c>
      <c r="AU14" s="12" t="str">
        <f t="shared" si="10"/>
        <v/>
      </c>
      <c r="AW14" s="140">
        <f t="shared" si="3"/>
        <v>0</v>
      </c>
      <c r="AX14" s="140">
        <f t="shared" si="3"/>
        <v>0</v>
      </c>
      <c r="AY14" s="140">
        <f t="shared" si="4"/>
        <v>0</v>
      </c>
    </row>
    <row r="15" spans="1:51" ht="19.5" customHeight="1" x14ac:dyDescent="0.3">
      <c r="A15" s="90">
        <v>8</v>
      </c>
      <c r="B15" s="16">
        <v>45199</v>
      </c>
      <c r="C15" s="21"/>
      <c r="D15" s="21"/>
      <c r="E15" s="125">
        <f t="shared" si="5"/>
        <v>0</v>
      </c>
      <c r="F15" s="16" t="s">
        <v>30</v>
      </c>
      <c r="G15" s="16" t="s">
        <v>62</v>
      </c>
      <c r="H15" s="1" t="s">
        <v>168</v>
      </c>
      <c r="I15" s="17"/>
      <c r="J15" s="17"/>
      <c r="K15" s="99">
        <f t="shared" si="0"/>
        <v>0</v>
      </c>
      <c r="L15" s="17"/>
      <c r="M15" s="123"/>
      <c r="N15" s="17"/>
      <c r="O15" s="71"/>
      <c r="P15" s="100">
        <f>IF(L15="Yes",0,IFERROR(IF(N15="Yes",VLOOKUP(B15,'Rates-Exp'!$A$7:$L$85,'Rates-Exp'!E$7,TRUE),VLOOKUP(B15,'Rates-Exp'!$A$7:$L$85,'Rates-Exp'!D$7,TRUE)),0))</f>
        <v>0.5</v>
      </c>
      <c r="Q15" s="101">
        <f t="shared" si="6"/>
        <v>0</v>
      </c>
      <c r="R15" s="18"/>
      <c r="S15" s="18"/>
      <c r="T15" s="17"/>
      <c r="U15" s="17"/>
      <c r="V15" s="17"/>
      <c r="W15" s="17"/>
      <c r="X15" s="91">
        <f>IFERROR(VLOOKUP($B15,'Rates-Exp'!$A$7:$L$85,'Rates-Exp'!F$7,TRUE),0)</f>
        <v>12</v>
      </c>
      <c r="Y15" s="91">
        <f>IFERROR(VLOOKUP($B15,'Rates-Exp'!$A$7:$L$85,'Rates-Exp'!G$7,TRUE),0)</f>
        <v>18</v>
      </c>
      <c r="Z15" s="91">
        <f>IFERROR(VLOOKUP($B15,'Rates-Exp'!$A$7:$L$85,'Rates-Exp'!H$7,TRUE),0)</f>
        <v>25</v>
      </c>
      <c r="AA15" s="102">
        <f t="shared" si="7"/>
        <v>0</v>
      </c>
      <c r="AB15" s="17"/>
      <c r="AC15" s="102">
        <f>IFERROR(IF(AB15="Yes",VLOOKUP($B15,'Rates-Exp'!$A$7:$L$85,'Rates-Exp'!L$7,TRUE),0),0)</f>
        <v>0</v>
      </c>
      <c r="AD15" s="18"/>
      <c r="AE15" s="18"/>
      <c r="AF15" s="18">
        <v>550</v>
      </c>
      <c r="AG15" s="103" t="str">
        <f>IFERROR(IF($H$3="Staff",CONCATENATE(VLOOKUP(F15,Lists!$A$1:$B$12,2,FALSE),"-",VLOOKUP(G15,Lists!$F$1:$G$14,2,FALSE)),VLOOKUP(G15,Lists!$I$1:$J$100,2,FALSE)),"")</f>
        <v>3340-10-1</v>
      </c>
      <c r="AH15" s="129">
        <f t="shared" si="8"/>
        <v>550</v>
      </c>
      <c r="AI15" s="92">
        <f>VLOOKUP($B15,'Rates-Time'!$A$7:$M$10,'Rates-Time'!C$7,TRUE)*E15</f>
        <v>0</v>
      </c>
      <c r="AJ15" s="92">
        <f>VLOOKUP($B15,'Rates-Time'!$A$7:$M$10,'Rates-Time'!D$7,TRUE)</f>
        <v>84</v>
      </c>
      <c r="AK15" s="92">
        <f>VLOOKUP($B15,'Rates-Time'!$A$7:$M$10,'Rates-Time'!E$7,TRUE)</f>
        <v>167</v>
      </c>
      <c r="AL15" s="12">
        <f t="shared" si="9"/>
        <v>9</v>
      </c>
      <c r="AM15" s="12">
        <f>VLOOKUP($B15,'Rates-Time'!$A$7:$M$10,'Rates-Time'!G$7,TRUE)</f>
        <v>0</v>
      </c>
      <c r="AN15" s="12">
        <f>VLOOKUP($B15,'Rates-Time'!$A$7:$M$10,'Rates-Time'!H$7,TRUE)</f>
        <v>65</v>
      </c>
      <c r="AO15" s="12">
        <f>VLOOKUP($B15,'Rates-Time'!$A$7:$M$10,'Rates-Time'!I$7,TRUE)</f>
        <v>130</v>
      </c>
      <c r="AP15" s="12">
        <f>VLOOKUP($B15,'Rates-Time'!$A$7:$M$10,'Rates-Time'!J$7,TRUE)</f>
        <v>260</v>
      </c>
      <c r="AQ15" s="12">
        <f>VLOOKUP($B15,'Rates-Time'!$A$7:$M$10,'Rates-Time'!K$7,TRUE)</f>
        <v>390</v>
      </c>
      <c r="AR15" s="12">
        <f>VLOOKUP($B15,'Rates-Time'!$A$7:$M$10,'Rates-Time'!L$7,TRUE)</f>
        <v>520</v>
      </c>
      <c r="AS15" s="12">
        <f t="shared" si="1"/>
        <v>0</v>
      </c>
      <c r="AT15" s="12" t="b">
        <f t="shared" si="2"/>
        <v>0</v>
      </c>
      <c r="AU15" s="12" t="str">
        <f t="shared" si="10"/>
        <v>10-1</v>
      </c>
      <c r="AW15" s="140">
        <f t="shared" si="3"/>
        <v>0</v>
      </c>
      <c r="AX15" s="140">
        <f t="shared" si="3"/>
        <v>0</v>
      </c>
      <c r="AY15" s="140">
        <f t="shared" si="4"/>
        <v>0</v>
      </c>
    </row>
    <row r="16" spans="1:51" ht="19.5" customHeight="1" x14ac:dyDescent="0.3">
      <c r="A16" s="90">
        <v>9</v>
      </c>
      <c r="B16" s="16">
        <v>45200</v>
      </c>
      <c r="C16" s="21">
        <v>0.33333333333333331</v>
      </c>
      <c r="D16" s="21">
        <v>0.70833333333333337</v>
      </c>
      <c r="E16" s="125">
        <f t="shared" si="5"/>
        <v>9</v>
      </c>
      <c r="F16" s="16" t="s">
        <v>117</v>
      </c>
      <c r="G16" s="16" t="s">
        <v>62</v>
      </c>
      <c r="H16" s="1" t="s">
        <v>168</v>
      </c>
      <c r="I16" s="17"/>
      <c r="J16" s="17"/>
      <c r="K16" s="99">
        <f t="shared" si="0"/>
        <v>167</v>
      </c>
      <c r="L16" s="17"/>
      <c r="M16" s="123">
        <f>IFERROR(VLOOKUP(B16,'Rates-Exp'!$A$7:$L$85,'Rates-Exp'!C$7,TRUE),0)</f>
        <v>10</v>
      </c>
      <c r="N16" s="17"/>
      <c r="O16" s="71"/>
      <c r="P16" s="100">
        <f>IF(L16="Yes",0,IFERROR(IF(N16="Yes",VLOOKUP(B16,'Rates-Exp'!$A$7:$L$85,'Rates-Exp'!E$7,TRUE),VLOOKUP(B16,'Rates-Exp'!$A$7:$L$85,'Rates-Exp'!D$7,TRUE)),0))</f>
        <v>0.5</v>
      </c>
      <c r="Q16" s="101">
        <f t="shared" si="6"/>
        <v>0</v>
      </c>
      <c r="R16" s="18"/>
      <c r="S16" s="18"/>
      <c r="T16" s="17" t="s">
        <v>153</v>
      </c>
      <c r="U16" s="17" t="s">
        <v>153</v>
      </c>
      <c r="V16" s="17" t="s">
        <v>153</v>
      </c>
      <c r="W16" s="17" t="s">
        <v>153</v>
      </c>
      <c r="X16" s="91">
        <f>IFERROR(VLOOKUP($B16,'Rates-Exp'!$A$7:$L$85,'Rates-Exp'!F$7,TRUE),0)</f>
        <v>12</v>
      </c>
      <c r="Y16" s="91">
        <f>IFERROR(VLOOKUP($B16,'Rates-Exp'!$A$7:$L$85,'Rates-Exp'!G$7,TRUE),0)</f>
        <v>18</v>
      </c>
      <c r="Z16" s="91">
        <f>IFERROR(VLOOKUP($B16,'Rates-Exp'!$A$7:$L$85,'Rates-Exp'!H$7,TRUE),0)</f>
        <v>25</v>
      </c>
      <c r="AA16" s="102">
        <f t="shared" si="7"/>
        <v>82.5</v>
      </c>
      <c r="AB16" s="17"/>
      <c r="AC16" s="102">
        <f>IFERROR(IF(AB16="Yes",VLOOKUP($B16,'Rates-Exp'!$A$7:$L$85,'Rates-Exp'!L$7,TRUE),0),0)</f>
        <v>0</v>
      </c>
      <c r="AD16" s="18"/>
      <c r="AE16" s="18"/>
      <c r="AF16" s="18"/>
      <c r="AG16" s="103" t="str">
        <f>IFERROR(IF($H$3="Staff",CONCATENATE(VLOOKUP(F16,Lists!$A$1:$B$12,2,FALSE),"-",VLOOKUP(G16,Lists!$F$1:$G$14,2,FALSE)),VLOOKUP(G16,Lists!$I$1:$J$100,2,FALSE)),"")</f>
        <v>3340-10-1</v>
      </c>
      <c r="AH16" s="129">
        <f t="shared" si="8"/>
        <v>249.5</v>
      </c>
      <c r="AI16" s="92">
        <f>VLOOKUP($B16,'Rates-Time'!$A$7:$M$10,'Rates-Time'!C$7,TRUE)*E16</f>
        <v>225</v>
      </c>
      <c r="AJ16" s="92">
        <f>VLOOKUP($B16,'Rates-Time'!$A$7:$M$10,'Rates-Time'!D$7,TRUE)</f>
        <v>84</v>
      </c>
      <c r="AK16" s="92">
        <f>VLOOKUP($B16,'Rates-Time'!$A$7:$M$10,'Rates-Time'!E$7,TRUE)</f>
        <v>167</v>
      </c>
      <c r="AL16" s="12">
        <f t="shared" si="9"/>
        <v>10</v>
      </c>
      <c r="AM16" s="12">
        <f>VLOOKUP($B16,'Rates-Time'!$A$7:$M$10,'Rates-Time'!G$7,TRUE)</f>
        <v>0</v>
      </c>
      <c r="AN16" s="12">
        <f>VLOOKUP($B16,'Rates-Time'!$A$7:$M$10,'Rates-Time'!H$7,TRUE)</f>
        <v>65</v>
      </c>
      <c r="AO16" s="12">
        <f>VLOOKUP($B16,'Rates-Time'!$A$7:$M$10,'Rates-Time'!I$7,TRUE)</f>
        <v>130</v>
      </c>
      <c r="AP16" s="12">
        <f>VLOOKUP($B16,'Rates-Time'!$A$7:$M$10,'Rates-Time'!J$7,TRUE)</f>
        <v>260</v>
      </c>
      <c r="AQ16" s="12">
        <f>VLOOKUP($B16,'Rates-Time'!$A$7:$M$10,'Rates-Time'!K$7,TRUE)</f>
        <v>390</v>
      </c>
      <c r="AR16" s="12">
        <f>VLOOKUP($B16,'Rates-Time'!$A$7:$M$10,'Rates-Time'!L$7,TRUE)</f>
        <v>520</v>
      </c>
      <c r="AS16" s="12">
        <f t="shared" si="1"/>
        <v>0</v>
      </c>
      <c r="AT16" s="12" t="b">
        <f t="shared" si="2"/>
        <v>0</v>
      </c>
      <c r="AU16" s="12" t="str">
        <f t="shared" si="10"/>
        <v>10-1</v>
      </c>
      <c r="AW16" s="140">
        <f t="shared" si="3"/>
        <v>0</v>
      </c>
      <c r="AX16" s="140">
        <f t="shared" si="3"/>
        <v>0</v>
      </c>
      <c r="AY16" s="140">
        <f t="shared" si="4"/>
        <v>1.9642857142857153</v>
      </c>
    </row>
    <row r="17" spans="1:51" ht="19.5" customHeight="1" x14ac:dyDescent="0.3">
      <c r="A17" s="90">
        <v>10</v>
      </c>
      <c r="B17" s="16">
        <v>45201</v>
      </c>
      <c r="C17" s="21">
        <v>0.33333333333333331</v>
      </c>
      <c r="D17" s="21">
        <v>0.70833333333333337</v>
      </c>
      <c r="E17" s="125">
        <f t="shared" si="5"/>
        <v>9</v>
      </c>
      <c r="F17" s="16" t="s">
        <v>94</v>
      </c>
      <c r="G17" s="16" t="s">
        <v>62</v>
      </c>
      <c r="H17" s="1" t="s">
        <v>168</v>
      </c>
      <c r="I17" s="17"/>
      <c r="J17" s="17"/>
      <c r="K17" s="99">
        <f t="shared" si="0"/>
        <v>390</v>
      </c>
      <c r="L17" s="17"/>
      <c r="M17" s="123">
        <f>IFERROR(VLOOKUP(B17,'Rates-Exp'!$A$7:$L$85,'Rates-Exp'!C$7,TRUE),0)</f>
        <v>10</v>
      </c>
      <c r="N17" s="17"/>
      <c r="O17" s="71"/>
      <c r="P17" s="100">
        <f>IF(L17="Yes",0,IFERROR(IF(N17="Yes",VLOOKUP(B17,'Rates-Exp'!$A$7:$L$85,'Rates-Exp'!E$7,TRUE),VLOOKUP(B17,'Rates-Exp'!$A$7:$L$85,'Rates-Exp'!D$7,TRUE)),0))</f>
        <v>0.5</v>
      </c>
      <c r="Q17" s="101">
        <f t="shared" si="6"/>
        <v>0</v>
      </c>
      <c r="R17" s="18"/>
      <c r="S17" s="18"/>
      <c r="T17" s="17" t="s">
        <v>153</v>
      </c>
      <c r="U17" s="17"/>
      <c r="V17" s="17"/>
      <c r="W17" s="17" t="s">
        <v>153</v>
      </c>
      <c r="X17" s="91">
        <f>IFERROR(VLOOKUP($B17,'Rates-Exp'!$A$7:$L$85,'Rates-Exp'!F$7,TRUE),0)</f>
        <v>12</v>
      </c>
      <c r="Y17" s="91">
        <f>IFERROR(VLOOKUP($B17,'Rates-Exp'!$A$7:$L$85,'Rates-Exp'!G$7,TRUE),0)</f>
        <v>18</v>
      </c>
      <c r="Z17" s="91">
        <f>IFERROR(VLOOKUP($B17,'Rates-Exp'!$A$7:$L$85,'Rates-Exp'!H$7,TRUE),0)</f>
        <v>25</v>
      </c>
      <c r="AA17" s="102">
        <f t="shared" si="7"/>
        <v>37.5</v>
      </c>
      <c r="AB17" s="17"/>
      <c r="AC17" s="102">
        <f>IFERROR(IF(AB17="Yes",VLOOKUP($B17,'Rates-Exp'!$A$7:$L$85,'Rates-Exp'!L$7,TRUE),0),0)</f>
        <v>0</v>
      </c>
      <c r="AD17" s="18"/>
      <c r="AE17" s="18"/>
      <c r="AF17" s="18"/>
      <c r="AG17" s="103" t="str">
        <f>IFERROR(IF($H$3="Staff",CONCATENATE(VLOOKUP(F17,Lists!$A$1:$B$12,2,FALSE),"-",VLOOKUP(G17,Lists!$F$1:$G$14,2,FALSE)),VLOOKUP(G17,Lists!$I$1:$J$100,2,FALSE)),"")</f>
        <v>3340-10-1</v>
      </c>
      <c r="AH17" s="129">
        <f t="shared" si="8"/>
        <v>427.5</v>
      </c>
      <c r="AI17" s="92">
        <f>VLOOKUP($B17,'Rates-Time'!$A$7:$M$10,'Rates-Time'!C$7,TRUE)*E17</f>
        <v>225</v>
      </c>
      <c r="AJ17" s="92">
        <f>VLOOKUP($B17,'Rates-Time'!$A$7:$M$10,'Rates-Time'!D$7,TRUE)</f>
        <v>84</v>
      </c>
      <c r="AK17" s="92">
        <f>VLOOKUP($B17,'Rates-Time'!$A$7:$M$10,'Rates-Time'!E$7,TRUE)</f>
        <v>167</v>
      </c>
      <c r="AL17" s="12">
        <f t="shared" si="9"/>
        <v>11</v>
      </c>
      <c r="AM17" s="12">
        <f>VLOOKUP($B17,'Rates-Time'!$A$7:$M$10,'Rates-Time'!G$7,TRUE)</f>
        <v>0</v>
      </c>
      <c r="AN17" s="12">
        <f>VLOOKUP($B17,'Rates-Time'!$A$7:$M$10,'Rates-Time'!H$7,TRUE)</f>
        <v>65</v>
      </c>
      <c r="AO17" s="12">
        <f>VLOOKUP($B17,'Rates-Time'!$A$7:$M$10,'Rates-Time'!I$7,TRUE)</f>
        <v>130</v>
      </c>
      <c r="AP17" s="12">
        <f>VLOOKUP($B17,'Rates-Time'!$A$7:$M$10,'Rates-Time'!J$7,TRUE)</f>
        <v>260</v>
      </c>
      <c r="AQ17" s="12">
        <f>VLOOKUP($B17,'Rates-Time'!$A$7:$M$10,'Rates-Time'!K$7,TRUE)</f>
        <v>390</v>
      </c>
      <c r="AR17" s="12">
        <f>VLOOKUP($B17,'Rates-Time'!$A$7:$M$10,'Rates-Time'!L$7,TRUE)</f>
        <v>520</v>
      </c>
      <c r="AS17" s="12">
        <f t="shared" si="1"/>
        <v>390</v>
      </c>
      <c r="AT17" s="12" t="b">
        <f t="shared" si="2"/>
        <v>0</v>
      </c>
      <c r="AU17" s="12" t="str">
        <f t="shared" si="10"/>
        <v>10-1</v>
      </c>
      <c r="AW17" s="140">
        <f t="shared" si="3"/>
        <v>0</v>
      </c>
      <c r="AX17" s="140">
        <f t="shared" si="3"/>
        <v>0</v>
      </c>
      <c r="AY17" s="140">
        <f t="shared" si="4"/>
        <v>0.89285714285714235</v>
      </c>
    </row>
    <row r="18" spans="1:51" ht="19.5" customHeight="1" x14ac:dyDescent="0.3">
      <c r="A18" s="90">
        <v>11</v>
      </c>
      <c r="B18" s="16">
        <v>45202</v>
      </c>
      <c r="C18" s="21">
        <v>0.58333333333333337</v>
      </c>
      <c r="D18" s="21">
        <v>0.79166666666666663</v>
      </c>
      <c r="E18" s="125">
        <f t="shared" si="5"/>
        <v>5</v>
      </c>
      <c r="F18" s="16" t="s">
        <v>117</v>
      </c>
      <c r="G18" s="16" t="s">
        <v>62</v>
      </c>
      <c r="H18" s="1" t="s">
        <v>168</v>
      </c>
      <c r="I18" s="17"/>
      <c r="J18" s="17"/>
      <c r="K18" s="99">
        <f t="shared" si="0"/>
        <v>167</v>
      </c>
      <c r="L18" s="17"/>
      <c r="M18" s="123">
        <f>IFERROR(VLOOKUP(B18,'Rates-Exp'!$A$7:$L$85,'Rates-Exp'!C$7,TRUE),0)</f>
        <v>10</v>
      </c>
      <c r="N18" s="17"/>
      <c r="O18" s="71"/>
      <c r="P18" s="100">
        <f>IF(L18="Yes",0,IFERROR(IF(N18="Yes",VLOOKUP(B18,'Rates-Exp'!$A$7:$L$85,'Rates-Exp'!E$7,TRUE),VLOOKUP(B18,'Rates-Exp'!$A$7:$L$85,'Rates-Exp'!D$7,TRUE)),0))</f>
        <v>0.5</v>
      </c>
      <c r="Q18" s="101">
        <f t="shared" si="6"/>
        <v>0</v>
      </c>
      <c r="R18" s="18">
        <v>100</v>
      </c>
      <c r="S18" s="18"/>
      <c r="T18" s="17" t="s">
        <v>153</v>
      </c>
      <c r="U18" s="17"/>
      <c r="V18" s="17"/>
      <c r="W18" s="17" t="s">
        <v>153</v>
      </c>
      <c r="X18" s="91">
        <f>IFERROR(VLOOKUP($B18,'Rates-Exp'!$A$7:$L$85,'Rates-Exp'!F$7,TRUE),0)</f>
        <v>12</v>
      </c>
      <c r="Y18" s="91">
        <f>IFERROR(VLOOKUP($B18,'Rates-Exp'!$A$7:$L$85,'Rates-Exp'!G$7,TRUE),0)</f>
        <v>18</v>
      </c>
      <c r="Z18" s="91">
        <f>IFERROR(VLOOKUP($B18,'Rates-Exp'!$A$7:$L$85,'Rates-Exp'!H$7,TRUE),0)</f>
        <v>25</v>
      </c>
      <c r="AA18" s="102">
        <f t="shared" si="7"/>
        <v>37.5</v>
      </c>
      <c r="AB18" s="17"/>
      <c r="AC18" s="102">
        <f>IFERROR(IF(AB18="Yes",VLOOKUP($B18,'Rates-Exp'!$A$7:$L$85,'Rates-Exp'!L$7,TRUE),0),0)</f>
        <v>0</v>
      </c>
      <c r="AD18" s="18">
        <v>500</v>
      </c>
      <c r="AE18" s="18"/>
      <c r="AF18" s="18"/>
      <c r="AG18" s="103" t="str">
        <f>IFERROR(IF($H$3="Staff",CONCATENATE(VLOOKUP(F18,Lists!$A$1:$B$12,2,FALSE),"-",VLOOKUP(G18,Lists!$F$1:$G$14,2,FALSE)),VLOOKUP(G18,Lists!$I$1:$J$100,2,FALSE)),"")</f>
        <v>3340-10-1</v>
      </c>
      <c r="AH18" s="129">
        <f t="shared" si="8"/>
        <v>804.5</v>
      </c>
      <c r="AI18" s="92">
        <f>VLOOKUP($B18,'Rates-Time'!$A$7:$M$10,'Rates-Time'!C$7,TRUE)*E18</f>
        <v>125</v>
      </c>
      <c r="AJ18" s="92">
        <f>VLOOKUP($B18,'Rates-Time'!$A$7:$M$10,'Rates-Time'!D$7,TRUE)</f>
        <v>84</v>
      </c>
      <c r="AK18" s="92">
        <f>VLOOKUP($B18,'Rates-Time'!$A$7:$M$10,'Rates-Time'!E$7,TRUE)</f>
        <v>167</v>
      </c>
      <c r="AL18" s="12">
        <f t="shared" si="9"/>
        <v>12</v>
      </c>
      <c r="AM18" s="12">
        <f>VLOOKUP($B18,'Rates-Time'!$A$7:$M$10,'Rates-Time'!G$7,TRUE)</f>
        <v>0</v>
      </c>
      <c r="AN18" s="12">
        <f>VLOOKUP($B18,'Rates-Time'!$A$7:$M$10,'Rates-Time'!H$7,TRUE)</f>
        <v>65</v>
      </c>
      <c r="AO18" s="12">
        <f>VLOOKUP($B18,'Rates-Time'!$A$7:$M$10,'Rates-Time'!I$7,TRUE)</f>
        <v>130</v>
      </c>
      <c r="AP18" s="12">
        <f>VLOOKUP($B18,'Rates-Time'!$A$7:$M$10,'Rates-Time'!J$7,TRUE)</f>
        <v>260</v>
      </c>
      <c r="AQ18" s="12">
        <f>VLOOKUP($B18,'Rates-Time'!$A$7:$M$10,'Rates-Time'!K$7,TRUE)</f>
        <v>390</v>
      </c>
      <c r="AR18" s="12">
        <f>VLOOKUP($B18,'Rates-Time'!$A$7:$M$10,'Rates-Time'!L$7,TRUE)</f>
        <v>520</v>
      </c>
      <c r="AS18" s="12">
        <f t="shared" si="1"/>
        <v>0</v>
      </c>
      <c r="AT18" s="12" t="b">
        <f t="shared" si="2"/>
        <v>0</v>
      </c>
      <c r="AU18" s="12" t="str">
        <f t="shared" si="10"/>
        <v>10-1</v>
      </c>
      <c r="AW18" s="140">
        <f t="shared" si="3"/>
        <v>0</v>
      </c>
      <c r="AX18" s="140">
        <f t="shared" si="3"/>
        <v>4.7619047619047592</v>
      </c>
      <c r="AY18" s="140">
        <f t="shared" si="4"/>
        <v>0.89285714285714235</v>
      </c>
    </row>
    <row r="19" spans="1:51" ht="19.5" customHeight="1" x14ac:dyDescent="0.3">
      <c r="A19" s="90">
        <v>12</v>
      </c>
      <c r="B19" s="16"/>
      <c r="C19" s="21"/>
      <c r="D19" s="21"/>
      <c r="E19" s="125">
        <f t="shared" si="5"/>
        <v>0</v>
      </c>
      <c r="F19" s="16"/>
      <c r="G19" s="16"/>
      <c r="H19" s="1"/>
      <c r="I19" s="17"/>
      <c r="J19" s="17"/>
      <c r="K19" s="99">
        <f t="shared" si="0"/>
        <v>0</v>
      </c>
      <c r="L19" s="17"/>
      <c r="M19" s="123">
        <f>IFERROR(VLOOKUP(B19,'Rates-Exp'!$A$7:$L$85,'Rates-Exp'!C$7,TRUE),0)</f>
        <v>0</v>
      </c>
      <c r="N19" s="17"/>
      <c r="O19" s="71"/>
      <c r="P19" s="100">
        <f>IF(L19="Yes",0,IFERROR(IF(N19="Yes",VLOOKUP(B19,'Rates-Exp'!$A$7:$L$85,'Rates-Exp'!E$7,TRUE),VLOOKUP(B19,'Rates-Exp'!$A$7:$L$85,'Rates-Exp'!D$7,TRUE)),0))</f>
        <v>0</v>
      </c>
      <c r="Q19" s="101">
        <f t="shared" si="6"/>
        <v>0</v>
      </c>
      <c r="R19" s="18"/>
      <c r="S19" s="18"/>
      <c r="T19" s="17"/>
      <c r="U19" s="17"/>
      <c r="V19" s="17"/>
      <c r="W19" s="17"/>
      <c r="X19" s="91">
        <f>IFERROR(VLOOKUP($B19,'Rates-Exp'!$A$7:$L$85,'Rates-Exp'!F$7,TRUE),0)</f>
        <v>0</v>
      </c>
      <c r="Y19" s="91">
        <f>IFERROR(VLOOKUP($B19,'Rates-Exp'!$A$7:$L$85,'Rates-Exp'!G$7,TRUE),0)</f>
        <v>0</v>
      </c>
      <c r="Z19" s="91">
        <f>IFERROR(VLOOKUP($B19,'Rates-Exp'!$A$7:$L$85,'Rates-Exp'!H$7,TRUE),0)</f>
        <v>0</v>
      </c>
      <c r="AA19" s="102">
        <f t="shared" si="7"/>
        <v>0</v>
      </c>
      <c r="AB19" s="17"/>
      <c r="AC19" s="102">
        <f>IFERROR(IF(AB19="Yes",VLOOKUP($B19,'Rates-Exp'!$A$7:$L$85,'Rates-Exp'!L$7,TRUE),0),0)</f>
        <v>0</v>
      </c>
      <c r="AD19" s="18"/>
      <c r="AE19" s="18"/>
      <c r="AF19" s="18"/>
      <c r="AG19" s="103" t="str">
        <f>IFERROR(IF($H$3="Staff",CONCATENATE(VLOOKUP(F19,Lists!$A$1:$B$12,2,FALSE),"-",VLOOKUP(G19,Lists!$F$1:$G$14,2,FALSE)),VLOOKUP(G19,Lists!$I$1:$J$100,2,FALSE)),"")</f>
        <v/>
      </c>
      <c r="AH19" s="129">
        <f t="shared" si="8"/>
        <v>0</v>
      </c>
      <c r="AI19" s="92" t="e">
        <f>VLOOKUP($B19,'Rates-Time'!$A$7:$M$10,'Rates-Time'!C$7,TRUE)*E19</f>
        <v>#N/A</v>
      </c>
      <c r="AJ19" s="92" t="e">
        <f>VLOOKUP($B19,'Rates-Time'!$A$7:$M$10,'Rates-Time'!D$7,TRUE)</f>
        <v>#N/A</v>
      </c>
      <c r="AK19" s="92" t="e">
        <f>VLOOKUP($B19,'Rates-Time'!$A$7:$M$10,'Rates-Time'!E$7,TRUE)</f>
        <v>#N/A</v>
      </c>
      <c r="AL19" s="12">
        <f t="shared" si="9"/>
        <v>13</v>
      </c>
      <c r="AM19" s="12" t="e">
        <f>VLOOKUP($B19,'Rates-Time'!$A$7:$M$10,'Rates-Time'!G$7,TRUE)</f>
        <v>#N/A</v>
      </c>
      <c r="AN19" s="12" t="e">
        <f>VLOOKUP($B19,'Rates-Time'!$A$7:$M$10,'Rates-Time'!H$7,TRUE)</f>
        <v>#N/A</v>
      </c>
      <c r="AO19" s="12" t="e">
        <f>VLOOKUP($B19,'Rates-Time'!$A$7:$M$10,'Rates-Time'!I$7,TRUE)</f>
        <v>#N/A</v>
      </c>
      <c r="AP19" s="12" t="e">
        <f>VLOOKUP($B19,'Rates-Time'!$A$7:$M$10,'Rates-Time'!J$7,TRUE)</f>
        <v>#N/A</v>
      </c>
      <c r="AQ19" s="12" t="e">
        <f>VLOOKUP($B19,'Rates-Time'!$A$7:$M$10,'Rates-Time'!K$7,TRUE)</f>
        <v>#N/A</v>
      </c>
      <c r="AR19" s="12" t="e">
        <f>VLOOKUP($B19,'Rates-Time'!$A$7:$M$10,'Rates-Time'!L$7,TRUE)</f>
        <v>#N/A</v>
      </c>
      <c r="AS19" s="12">
        <f t="shared" si="1"/>
        <v>0</v>
      </c>
      <c r="AT19" s="12" t="b">
        <f t="shared" si="2"/>
        <v>0</v>
      </c>
      <c r="AU19" s="12" t="str">
        <f t="shared" si="10"/>
        <v/>
      </c>
      <c r="AW19" s="140">
        <f t="shared" si="3"/>
        <v>0</v>
      </c>
      <c r="AX19" s="140">
        <f t="shared" si="3"/>
        <v>0</v>
      </c>
      <c r="AY19" s="140">
        <f t="shared" si="4"/>
        <v>0</v>
      </c>
    </row>
    <row r="20" spans="1:51" ht="19.5" customHeight="1" x14ac:dyDescent="0.3">
      <c r="A20" s="90">
        <v>13</v>
      </c>
      <c r="B20" s="16"/>
      <c r="C20" s="21"/>
      <c r="D20" s="21"/>
      <c r="E20" s="125">
        <f t="shared" si="5"/>
        <v>0</v>
      </c>
      <c r="F20" s="16"/>
      <c r="G20" s="16"/>
      <c r="H20" s="1"/>
      <c r="I20" s="17"/>
      <c r="J20" s="17"/>
      <c r="K20" s="99">
        <f t="shared" si="0"/>
        <v>0</v>
      </c>
      <c r="L20" s="17"/>
      <c r="M20" s="123">
        <f>IFERROR(VLOOKUP(B20,'Rates-Exp'!$A$7:$L$85,'Rates-Exp'!C$7,TRUE),0)</f>
        <v>0</v>
      </c>
      <c r="N20" s="17"/>
      <c r="O20" s="71"/>
      <c r="P20" s="100">
        <f>IF(L20="Yes",0,IFERROR(IF(N20="Yes",VLOOKUP(B20,'Rates-Exp'!$A$7:$L$85,'Rates-Exp'!E$7,TRUE),VLOOKUP(B20,'Rates-Exp'!$A$7:$L$85,'Rates-Exp'!D$7,TRUE)),0))</f>
        <v>0</v>
      </c>
      <c r="Q20" s="101">
        <f t="shared" si="6"/>
        <v>0</v>
      </c>
      <c r="R20" s="18"/>
      <c r="S20" s="18"/>
      <c r="T20" s="17"/>
      <c r="U20" s="17"/>
      <c r="V20" s="17"/>
      <c r="W20" s="17"/>
      <c r="X20" s="91">
        <f>IFERROR(VLOOKUP($B20,'Rates-Exp'!$A$7:$L$85,'Rates-Exp'!F$7,TRUE),0)</f>
        <v>0</v>
      </c>
      <c r="Y20" s="91">
        <f>IFERROR(VLOOKUP($B20,'Rates-Exp'!$A$7:$L$85,'Rates-Exp'!G$7,TRUE),0)</f>
        <v>0</v>
      </c>
      <c r="Z20" s="91">
        <f>IFERROR(VLOOKUP($B20,'Rates-Exp'!$A$7:$L$85,'Rates-Exp'!H$7,TRUE),0)</f>
        <v>0</v>
      </c>
      <c r="AA20" s="102">
        <f t="shared" si="7"/>
        <v>0</v>
      </c>
      <c r="AB20" s="17"/>
      <c r="AC20" s="102">
        <f>IFERROR(IF(AB20="Yes",VLOOKUP($B20,'Rates-Exp'!$A$7:$L$85,'Rates-Exp'!L$7,TRUE),0),0)</f>
        <v>0</v>
      </c>
      <c r="AD20" s="18"/>
      <c r="AE20" s="18"/>
      <c r="AF20" s="18"/>
      <c r="AG20" s="103" t="str">
        <f>IFERROR(IF($H$3="Staff",CONCATENATE(VLOOKUP(F20,Lists!$A$1:$B$12,2,FALSE),"-",VLOOKUP(G20,Lists!$F$1:$G$14,2,FALSE)),VLOOKUP(G20,Lists!$I$1:$J$100,2,FALSE)),"")</f>
        <v/>
      </c>
      <c r="AH20" s="129">
        <f t="shared" si="8"/>
        <v>0</v>
      </c>
      <c r="AI20" s="92" t="e">
        <f>VLOOKUP($B20,'Rates-Time'!$A$7:$M$10,'Rates-Time'!C$7,TRUE)*E20</f>
        <v>#N/A</v>
      </c>
      <c r="AJ20" s="92" t="e">
        <f>VLOOKUP($B20,'Rates-Time'!$A$7:$M$10,'Rates-Time'!D$7,TRUE)</f>
        <v>#N/A</v>
      </c>
      <c r="AK20" s="92" t="e">
        <f>VLOOKUP($B20,'Rates-Time'!$A$7:$M$10,'Rates-Time'!E$7,TRUE)</f>
        <v>#N/A</v>
      </c>
      <c r="AL20" s="12">
        <f t="shared" si="9"/>
        <v>14</v>
      </c>
      <c r="AM20" s="12" t="e">
        <f>VLOOKUP($B20,'Rates-Time'!$A$7:$M$10,'Rates-Time'!G$7,TRUE)</f>
        <v>#N/A</v>
      </c>
      <c r="AN20" s="12" t="e">
        <f>VLOOKUP($B20,'Rates-Time'!$A$7:$M$10,'Rates-Time'!H$7,TRUE)</f>
        <v>#N/A</v>
      </c>
      <c r="AO20" s="12" t="e">
        <f>VLOOKUP($B20,'Rates-Time'!$A$7:$M$10,'Rates-Time'!I$7,TRUE)</f>
        <v>#N/A</v>
      </c>
      <c r="AP20" s="12" t="e">
        <f>VLOOKUP($B20,'Rates-Time'!$A$7:$M$10,'Rates-Time'!J$7,TRUE)</f>
        <v>#N/A</v>
      </c>
      <c r="AQ20" s="12" t="e">
        <f>VLOOKUP($B20,'Rates-Time'!$A$7:$M$10,'Rates-Time'!K$7,TRUE)</f>
        <v>#N/A</v>
      </c>
      <c r="AR20" s="12" t="e">
        <f>VLOOKUP($B20,'Rates-Time'!$A$7:$M$10,'Rates-Time'!L$7,TRUE)</f>
        <v>#N/A</v>
      </c>
      <c r="AS20" s="12">
        <f t="shared" si="1"/>
        <v>0</v>
      </c>
      <c r="AT20" s="12" t="b">
        <f t="shared" si="2"/>
        <v>0</v>
      </c>
      <c r="AU20" s="12" t="str">
        <f t="shared" si="10"/>
        <v/>
      </c>
      <c r="AW20" s="140">
        <f t="shared" si="3"/>
        <v>0</v>
      </c>
      <c r="AX20" s="140">
        <f t="shared" si="3"/>
        <v>0</v>
      </c>
      <c r="AY20" s="140">
        <f t="shared" si="4"/>
        <v>0</v>
      </c>
    </row>
    <row r="21" spans="1:51" ht="19.5" customHeight="1" x14ac:dyDescent="0.3">
      <c r="A21" s="90">
        <v>14</v>
      </c>
      <c r="B21" s="16"/>
      <c r="C21" s="21"/>
      <c r="D21" s="21"/>
      <c r="E21" s="125">
        <f t="shared" si="5"/>
        <v>0</v>
      </c>
      <c r="F21" s="16"/>
      <c r="G21" s="16"/>
      <c r="H21" s="1"/>
      <c r="I21" s="17"/>
      <c r="J21" s="17"/>
      <c r="K21" s="99">
        <f t="shared" si="0"/>
        <v>0</v>
      </c>
      <c r="L21" s="17"/>
      <c r="M21" s="123">
        <f>IFERROR(VLOOKUP(B21,'Rates-Exp'!$A$7:$L$85,'Rates-Exp'!C$7,TRUE),0)</f>
        <v>0</v>
      </c>
      <c r="N21" s="17"/>
      <c r="O21" s="71"/>
      <c r="P21" s="100">
        <f>IF(L21="Yes",0,IFERROR(IF(N21="Yes",VLOOKUP(B21,'Rates-Exp'!$A$7:$L$85,'Rates-Exp'!E$7,TRUE),VLOOKUP(B21,'Rates-Exp'!$A$7:$L$85,'Rates-Exp'!D$7,TRUE)),0))</f>
        <v>0</v>
      </c>
      <c r="Q21" s="101">
        <f t="shared" si="6"/>
        <v>0</v>
      </c>
      <c r="R21" s="18"/>
      <c r="S21" s="18"/>
      <c r="T21" s="17"/>
      <c r="U21" s="17"/>
      <c r="V21" s="17"/>
      <c r="W21" s="17"/>
      <c r="X21" s="91">
        <f>IFERROR(VLOOKUP($B21,'Rates-Exp'!$A$7:$L$85,'Rates-Exp'!F$7,TRUE),0)</f>
        <v>0</v>
      </c>
      <c r="Y21" s="91">
        <f>IFERROR(VLOOKUP($B21,'Rates-Exp'!$A$7:$L$85,'Rates-Exp'!G$7,TRUE),0)</f>
        <v>0</v>
      </c>
      <c r="Z21" s="91">
        <f>IFERROR(VLOOKUP($B21,'Rates-Exp'!$A$7:$L$85,'Rates-Exp'!H$7,TRUE),0)</f>
        <v>0</v>
      </c>
      <c r="AA21" s="102">
        <f t="shared" si="7"/>
        <v>0</v>
      </c>
      <c r="AB21" s="17"/>
      <c r="AC21" s="102">
        <f>IFERROR(IF(AB21="Yes",VLOOKUP($B21,'Rates-Exp'!$A$7:$L$85,'Rates-Exp'!L$7,TRUE),0),0)</f>
        <v>0</v>
      </c>
      <c r="AD21" s="18"/>
      <c r="AE21" s="18"/>
      <c r="AF21" s="18"/>
      <c r="AG21" s="103" t="str">
        <f>IFERROR(IF($H$3="Staff",CONCATENATE(VLOOKUP(F21,Lists!$A$1:$B$12,2,FALSE),"-",VLOOKUP(G21,Lists!$F$1:$G$14,2,FALSE)),VLOOKUP(G21,Lists!$I$1:$J$100,2,FALSE)),"")</f>
        <v/>
      </c>
      <c r="AH21" s="129">
        <f t="shared" si="8"/>
        <v>0</v>
      </c>
      <c r="AI21" s="92" t="e">
        <f>VLOOKUP($B21,'Rates-Time'!$A$7:$M$10,'Rates-Time'!C$7,TRUE)*E21</f>
        <v>#N/A</v>
      </c>
      <c r="AJ21" s="92" t="e">
        <f>VLOOKUP($B21,'Rates-Time'!$A$7:$M$10,'Rates-Time'!D$7,TRUE)</f>
        <v>#N/A</v>
      </c>
      <c r="AK21" s="92" t="e">
        <f>VLOOKUP($B21,'Rates-Time'!$A$7:$M$10,'Rates-Time'!E$7,TRUE)</f>
        <v>#N/A</v>
      </c>
      <c r="AL21" s="12">
        <f t="shared" si="9"/>
        <v>15</v>
      </c>
      <c r="AM21" s="12" t="e">
        <f>VLOOKUP($B21,'Rates-Time'!$A$7:$M$10,'Rates-Time'!G$7,TRUE)</f>
        <v>#N/A</v>
      </c>
      <c r="AN21" s="12" t="e">
        <f>VLOOKUP($B21,'Rates-Time'!$A$7:$M$10,'Rates-Time'!H$7,TRUE)</f>
        <v>#N/A</v>
      </c>
      <c r="AO21" s="12" t="e">
        <f>VLOOKUP($B21,'Rates-Time'!$A$7:$M$10,'Rates-Time'!I$7,TRUE)</f>
        <v>#N/A</v>
      </c>
      <c r="AP21" s="12" t="e">
        <f>VLOOKUP($B21,'Rates-Time'!$A$7:$M$10,'Rates-Time'!J$7,TRUE)</f>
        <v>#N/A</v>
      </c>
      <c r="AQ21" s="12" t="e">
        <f>VLOOKUP($B21,'Rates-Time'!$A$7:$M$10,'Rates-Time'!K$7,TRUE)</f>
        <v>#N/A</v>
      </c>
      <c r="AR21" s="12" t="e">
        <f>VLOOKUP($B21,'Rates-Time'!$A$7:$M$10,'Rates-Time'!L$7,TRUE)</f>
        <v>#N/A</v>
      </c>
      <c r="AS21" s="12">
        <f t="shared" si="1"/>
        <v>0</v>
      </c>
      <c r="AT21" s="12" t="b">
        <f t="shared" si="2"/>
        <v>0</v>
      </c>
      <c r="AU21" s="12" t="str">
        <f t="shared" si="10"/>
        <v/>
      </c>
      <c r="AW21" s="140">
        <f t="shared" si="3"/>
        <v>0</v>
      </c>
      <c r="AX21" s="140">
        <f t="shared" si="3"/>
        <v>0</v>
      </c>
      <c r="AY21" s="140">
        <f t="shared" si="4"/>
        <v>0</v>
      </c>
    </row>
    <row r="22" spans="1:51" ht="19.5" customHeight="1" x14ac:dyDescent="0.3">
      <c r="A22" s="90">
        <v>15</v>
      </c>
      <c r="B22" s="16"/>
      <c r="C22" s="21"/>
      <c r="D22" s="21"/>
      <c r="E22" s="125">
        <f t="shared" si="5"/>
        <v>0</v>
      </c>
      <c r="F22" s="16"/>
      <c r="G22" s="16"/>
      <c r="H22" s="1"/>
      <c r="I22" s="17"/>
      <c r="J22" s="17"/>
      <c r="K22" s="99">
        <f t="shared" si="0"/>
        <v>0</v>
      </c>
      <c r="L22" s="17"/>
      <c r="M22" s="123">
        <f>IFERROR(VLOOKUP(B22,'Rates-Exp'!$A$7:$L$85,'Rates-Exp'!C$7,TRUE),0)</f>
        <v>0</v>
      </c>
      <c r="N22" s="17"/>
      <c r="O22" s="71"/>
      <c r="P22" s="100">
        <f>IF(L22="Yes",0,IFERROR(IF(N22="Yes",VLOOKUP(B22,'Rates-Exp'!$A$7:$L$85,'Rates-Exp'!E$7,TRUE),VLOOKUP(B22,'Rates-Exp'!$A$7:$L$85,'Rates-Exp'!D$7,TRUE)),0))</f>
        <v>0</v>
      </c>
      <c r="Q22" s="101">
        <f t="shared" si="6"/>
        <v>0</v>
      </c>
      <c r="R22" s="18"/>
      <c r="S22" s="18"/>
      <c r="T22" s="17"/>
      <c r="U22" s="17"/>
      <c r="V22" s="17"/>
      <c r="W22" s="17"/>
      <c r="X22" s="91">
        <f>IFERROR(VLOOKUP($B22,'Rates-Exp'!$A$7:$L$85,'Rates-Exp'!F$7,TRUE),0)</f>
        <v>0</v>
      </c>
      <c r="Y22" s="91">
        <f>IFERROR(VLOOKUP($B22,'Rates-Exp'!$A$7:$L$85,'Rates-Exp'!G$7,TRUE),0)</f>
        <v>0</v>
      </c>
      <c r="Z22" s="91">
        <f>IFERROR(VLOOKUP($B22,'Rates-Exp'!$A$7:$L$85,'Rates-Exp'!H$7,TRUE),0)</f>
        <v>0</v>
      </c>
      <c r="AA22" s="102">
        <f t="shared" si="7"/>
        <v>0</v>
      </c>
      <c r="AB22" s="17"/>
      <c r="AC22" s="102">
        <f>IFERROR(IF(AB22="Yes",VLOOKUP($B22,'Rates-Exp'!$A$7:$L$85,'Rates-Exp'!L$7,TRUE),0),0)</f>
        <v>0</v>
      </c>
      <c r="AD22" s="18"/>
      <c r="AE22" s="18"/>
      <c r="AF22" s="18"/>
      <c r="AG22" s="103" t="str">
        <f>IFERROR(IF($H$3="Staff",CONCATENATE(VLOOKUP(F22,Lists!$A$1:$B$12,2,FALSE),"-",VLOOKUP(G22,Lists!$F$1:$G$14,2,FALSE)),VLOOKUP(G22,Lists!$I$1:$J$100,2,FALSE)),"")</f>
        <v/>
      </c>
      <c r="AH22" s="129">
        <f t="shared" si="8"/>
        <v>0</v>
      </c>
      <c r="AI22" s="92" t="e">
        <f>VLOOKUP($B22,'Rates-Time'!$A$7:$M$10,'Rates-Time'!C$7,TRUE)*E22</f>
        <v>#N/A</v>
      </c>
      <c r="AJ22" s="92" t="e">
        <f>VLOOKUP($B22,'Rates-Time'!$A$7:$M$10,'Rates-Time'!D$7,TRUE)</f>
        <v>#N/A</v>
      </c>
      <c r="AK22" s="92" t="e">
        <f>VLOOKUP($B22,'Rates-Time'!$A$7:$M$10,'Rates-Time'!E$7,TRUE)</f>
        <v>#N/A</v>
      </c>
      <c r="AL22" s="12">
        <f t="shared" si="9"/>
        <v>16</v>
      </c>
      <c r="AM22" s="12" t="e">
        <f>VLOOKUP($B22,'Rates-Time'!$A$7:$M$10,'Rates-Time'!G$7,TRUE)</f>
        <v>#N/A</v>
      </c>
      <c r="AN22" s="12" t="e">
        <f>VLOOKUP($B22,'Rates-Time'!$A$7:$M$10,'Rates-Time'!H$7,TRUE)</f>
        <v>#N/A</v>
      </c>
      <c r="AO22" s="12" t="e">
        <f>VLOOKUP($B22,'Rates-Time'!$A$7:$M$10,'Rates-Time'!I$7,TRUE)</f>
        <v>#N/A</v>
      </c>
      <c r="AP22" s="12" t="e">
        <f>VLOOKUP($B22,'Rates-Time'!$A$7:$M$10,'Rates-Time'!J$7,TRUE)</f>
        <v>#N/A</v>
      </c>
      <c r="AQ22" s="12" t="e">
        <f>VLOOKUP($B22,'Rates-Time'!$A$7:$M$10,'Rates-Time'!K$7,TRUE)</f>
        <v>#N/A</v>
      </c>
      <c r="AR22" s="12" t="e">
        <f>VLOOKUP($B22,'Rates-Time'!$A$7:$M$10,'Rates-Time'!L$7,TRUE)</f>
        <v>#N/A</v>
      </c>
      <c r="AS22" s="12">
        <f t="shared" si="1"/>
        <v>0</v>
      </c>
      <c r="AT22" s="12" t="b">
        <f t="shared" si="2"/>
        <v>0</v>
      </c>
      <c r="AU22" s="12" t="str">
        <f t="shared" si="10"/>
        <v/>
      </c>
      <c r="AW22" s="140">
        <f t="shared" si="3"/>
        <v>0</v>
      </c>
      <c r="AX22" s="140">
        <f t="shared" si="3"/>
        <v>0</v>
      </c>
      <c r="AY22" s="140">
        <f t="shared" si="4"/>
        <v>0</v>
      </c>
    </row>
    <row r="23" spans="1:51" ht="19.5" customHeight="1" x14ac:dyDescent="0.3">
      <c r="A23" s="90">
        <v>16</v>
      </c>
      <c r="B23" s="16"/>
      <c r="C23" s="21"/>
      <c r="D23" s="21"/>
      <c r="E23" s="125">
        <f t="shared" si="5"/>
        <v>0</v>
      </c>
      <c r="F23" s="16"/>
      <c r="G23" s="16"/>
      <c r="H23" s="1"/>
      <c r="I23" s="17"/>
      <c r="J23" s="17"/>
      <c r="K23" s="99">
        <f t="shared" si="0"/>
        <v>0</v>
      </c>
      <c r="L23" s="17"/>
      <c r="M23" s="123">
        <f>IFERROR(VLOOKUP(B23,'Rates-Exp'!$A$7:$L$85,'Rates-Exp'!C$7,TRUE),0)</f>
        <v>0</v>
      </c>
      <c r="N23" s="17"/>
      <c r="O23" s="71"/>
      <c r="P23" s="100">
        <f>IF(L23="Yes",0,IFERROR(IF(N23="Yes",VLOOKUP(B23,'Rates-Exp'!$A$7:$L$85,'Rates-Exp'!E$7,TRUE),VLOOKUP(B23,'Rates-Exp'!$A$7:$L$85,'Rates-Exp'!D$7,TRUE)),0))</f>
        <v>0</v>
      </c>
      <c r="Q23" s="101">
        <f t="shared" si="6"/>
        <v>0</v>
      </c>
      <c r="R23" s="18"/>
      <c r="S23" s="18"/>
      <c r="T23" s="17"/>
      <c r="U23" s="17"/>
      <c r="V23" s="17"/>
      <c r="W23" s="17"/>
      <c r="X23" s="91">
        <f>IFERROR(VLOOKUP($B23,'Rates-Exp'!$A$7:$L$85,'Rates-Exp'!F$7,TRUE),0)</f>
        <v>0</v>
      </c>
      <c r="Y23" s="91">
        <f>IFERROR(VLOOKUP($B23,'Rates-Exp'!$A$7:$L$85,'Rates-Exp'!G$7,TRUE),0)</f>
        <v>0</v>
      </c>
      <c r="Z23" s="91">
        <f>IFERROR(VLOOKUP($B23,'Rates-Exp'!$A$7:$L$85,'Rates-Exp'!H$7,TRUE),0)</f>
        <v>0</v>
      </c>
      <c r="AA23" s="102">
        <f t="shared" si="7"/>
        <v>0</v>
      </c>
      <c r="AB23" s="17"/>
      <c r="AC23" s="102">
        <f>IFERROR(IF(AB23="Yes",VLOOKUP($B23,'Rates-Exp'!$A$7:$L$85,'Rates-Exp'!L$7,TRUE),0),0)</f>
        <v>0</v>
      </c>
      <c r="AD23" s="18"/>
      <c r="AE23" s="18"/>
      <c r="AF23" s="18"/>
      <c r="AG23" s="103" t="str">
        <f>IFERROR(IF($H$3="Staff",CONCATENATE(VLOOKUP(F23,Lists!$A$1:$B$12,2,FALSE),"-",VLOOKUP(G23,Lists!$F$1:$G$14,2,FALSE)),VLOOKUP(G23,Lists!$I$1:$J$100,2,FALSE)),"")</f>
        <v/>
      </c>
      <c r="AH23" s="129">
        <f t="shared" si="8"/>
        <v>0</v>
      </c>
      <c r="AI23" s="92" t="e">
        <f>VLOOKUP($B23,'Rates-Time'!$A$7:$M$10,'Rates-Time'!C$7,TRUE)*E23</f>
        <v>#N/A</v>
      </c>
      <c r="AJ23" s="92" t="e">
        <f>VLOOKUP($B23,'Rates-Time'!$A$7:$M$10,'Rates-Time'!D$7,TRUE)</f>
        <v>#N/A</v>
      </c>
      <c r="AK23" s="92" t="e">
        <f>VLOOKUP($B23,'Rates-Time'!$A$7:$M$10,'Rates-Time'!E$7,TRUE)</f>
        <v>#N/A</v>
      </c>
      <c r="AL23" s="12">
        <f t="shared" si="9"/>
        <v>17</v>
      </c>
      <c r="AM23" s="12" t="e">
        <f>VLOOKUP($B23,'Rates-Time'!$A$7:$M$10,'Rates-Time'!G$7,TRUE)</f>
        <v>#N/A</v>
      </c>
      <c r="AN23" s="12" t="e">
        <f>VLOOKUP($B23,'Rates-Time'!$A$7:$M$10,'Rates-Time'!H$7,TRUE)</f>
        <v>#N/A</v>
      </c>
      <c r="AO23" s="12" t="e">
        <f>VLOOKUP($B23,'Rates-Time'!$A$7:$M$10,'Rates-Time'!I$7,TRUE)</f>
        <v>#N/A</v>
      </c>
      <c r="AP23" s="12" t="e">
        <f>VLOOKUP($B23,'Rates-Time'!$A$7:$M$10,'Rates-Time'!J$7,TRUE)</f>
        <v>#N/A</v>
      </c>
      <c r="AQ23" s="12" t="e">
        <f>VLOOKUP($B23,'Rates-Time'!$A$7:$M$10,'Rates-Time'!K$7,TRUE)</f>
        <v>#N/A</v>
      </c>
      <c r="AR23" s="12" t="e">
        <f>VLOOKUP($B23,'Rates-Time'!$A$7:$M$10,'Rates-Time'!L$7,TRUE)</f>
        <v>#N/A</v>
      </c>
      <c r="AS23" s="12">
        <f t="shared" si="1"/>
        <v>0</v>
      </c>
      <c r="AT23" s="12" t="b">
        <f t="shared" si="2"/>
        <v>0</v>
      </c>
      <c r="AU23" s="12" t="str">
        <f t="shared" si="10"/>
        <v/>
      </c>
      <c r="AW23" s="140">
        <f t="shared" si="3"/>
        <v>0</v>
      </c>
      <c r="AX23" s="140">
        <f t="shared" si="3"/>
        <v>0</v>
      </c>
      <c r="AY23" s="140">
        <f t="shared" si="4"/>
        <v>0</v>
      </c>
    </row>
    <row r="24" spans="1:51" ht="19.5" customHeight="1" x14ac:dyDescent="0.3">
      <c r="A24" s="90">
        <v>17</v>
      </c>
      <c r="B24" s="16"/>
      <c r="C24" s="21"/>
      <c r="D24" s="21"/>
      <c r="E24" s="125">
        <f t="shared" si="5"/>
        <v>0</v>
      </c>
      <c r="F24" s="16"/>
      <c r="G24" s="16"/>
      <c r="H24" s="1"/>
      <c r="I24" s="17"/>
      <c r="J24" s="17"/>
      <c r="K24" s="99">
        <f t="shared" si="0"/>
        <v>0</v>
      </c>
      <c r="L24" s="17"/>
      <c r="M24" s="123">
        <f>IFERROR(VLOOKUP(B24,'Rates-Exp'!$A$7:$L$85,'Rates-Exp'!C$7,TRUE),0)</f>
        <v>0</v>
      </c>
      <c r="N24" s="17"/>
      <c r="O24" s="71"/>
      <c r="P24" s="100">
        <f>IF(L24="Yes",0,IFERROR(IF(N24="Yes",VLOOKUP(B24,'Rates-Exp'!$A$7:$L$85,'Rates-Exp'!E$7,TRUE),VLOOKUP(B24,'Rates-Exp'!$A$7:$L$85,'Rates-Exp'!D$7,TRUE)),0))</f>
        <v>0</v>
      </c>
      <c r="Q24" s="101">
        <f t="shared" si="6"/>
        <v>0</v>
      </c>
      <c r="R24" s="18"/>
      <c r="S24" s="18"/>
      <c r="T24" s="17"/>
      <c r="U24" s="17"/>
      <c r="V24" s="17"/>
      <c r="W24" s="17"/>
      <c r="X24" s="91">
        <f>IFERROR(VLOOKUP($B24,'Rates-Exp'!$A$7:$L$85,'Rates-Exp'!F$7,TRUE),0)</f>
        <v>0</v>
      </c>
      <c r="Y24" s="91">
        <f>IFERROR(VLOOKUP($B24,'Rates-Exp'!$A$7:$L$85,'Rates-Exp'!G$7,TRUE),0)</f>
        <v>0</v>
      </c>
      <c r="Z24" s="91">
        <f>IFERROR(VLOOKUP($B24,'Rates-Exp'!$A$7:$L$85,'Rates-Exp'!H$7,TRUE),0)</f>
        <v>0</v>
      </c>
      <c r="AA24" s="102">
        <f t="shared" si="7"/>
        <v>0</v>
      </c>
      <c r="AB24" s="17"/>
      <c r="AC24" s="102">
        <f>IFERROR(IF(AB24="Yes",VLOOKUP($B24,'Rates-Exp'!$A$7:$L$85,'Rates-Exp'!L$7,TRUE),0),0)</f>
        <v>0</v>
      </c>
      <c r="AD24" s="18"/>
      <c r="AE24" s="18"/>
      <c r="AF24" s="18"/>
      <c r="AG24" s="103" t="str">
        <f>IFERROR(IF($H$3="Staff",CONCATENATE(VLOOKUP(F24,Lists!$A$1:$B$12,2,FALSE),"-",VLOOKUP(G24,Lists!$F$1:$G$14,2,FALSE)),VLOOKUP(G24,Lists!$I$1:$J$100,2,FALSE)),"")</f>
        <v/>
      </c>
      <c r="AH24" s="129">
        <f t="shared" si="8"/>
        <v>0</v>
      </c>
      <c r="AI24" s="92" t="e">
        <f>VLOOKUP($B24,'Rates-Time'!$A$7:$M$10,'Rates-Time'!C$7,TRUE)*E24</f>
        <v>#N/A</v>
      </c>
      <c r="AJ24" s="92" t="e">
        <f>VLOOKUP($B24,'Rates-Time'!$A$7:$M$10,'Rates-Time'!D$7,TRUE)</f>
        <v>#N/A</v>
      </c>
      <c r="AK24" s="92" t="e">
        <f>VLOOKUP($B24,'Rates-Time'!$A$7:$M$10,'Rates-Time'!E$7,TRUE)</f>
        <v>#N/A</v>
      </c>
      <c r="AL24" s="12">
        <f t="shared" si="9"/>
        <v>18</v>
      </c>
      <c r="AM24" s="12" t="e">
        <f>VLOOKUP($B24,'Rates-Time'!$A$7:$M$10,'Rates-Time'!G$7,TRUE)</f>
        <v>#N/A</v>
      </c>
      <c r="AN24" s="12" t="e">
        <f>VLOOKUP($B24,'Rates-Time'!$A$7:$M$10,'Rates-Time'!H$7,TRUE)</f>
        <v>#N/A</v>
      </c>
      <c r="AO24" s="12" t="e">
        <f>VLOOKUP($B24,'Rates-Time'!$A$7:$M$10,'Rates-Time'!I$7,TRUE)</f>
        <v>#N/A</v>
      </c>
      <c r="AP24" s="12" t="e">
        <f>VLOOKUP($B24,'Rates-Time'!$A$7:$M$10,'Rates-Time'!J$7,TRUE)</f>
        <v>#N/A</v>
      </c>
      <c r="AQ24" s="12" t="e">
        <f>VLOOKUP($B24,'Rates-Time'!$A$7:$M$10,'Rates-Time'!K$7,TRUE)</f>
        <v>#N/A</v>
      </c>
      <c r="AR24" s="12" t="e">
        <f>VLOOKUP($B24,'Rates-Time'!$A$7:$M$10,'Rates-Time'!L$7,TRUE)</f>
        <v>#N/A</v>
      </c>
      <c r="AS24" s="12">
        <f t="shared" si="1"/>
        <v>0</v>
      </c>
      <c r="AT24" s="12" t="b">
        <f t="shared" si="2"/>
        <v>0</v>
      </c>
      <c r="AU24" s="12" t="str">
        <f t="shared" si="10"/>
        <v/>
      </c>
      <c r="AW24" s="140">
        <f t="shared" si="3"/>
        <v>0</v>
      </c>
      <c r="AX24" s="140">
        <f t="shared" si="3"/>
        <v>0</v>
      </c>
      <c r="AY24" s="140">
        <f t="shared" si="4"/>
        <v>0</v>
      </c>
    </row>
    <row r="25" spans="1:51" ht="19.5" customHeight="1" x14ac:dyDescent="0.3">
      <c r="A25" s="90">
        <v>18</v>
      </c>
      <c r="B25" s="16"/>
      <c r="C25" s="21"/>
      <c r="D25" s="21"/>
      <c r="E25" s="125">
        <f t="shared" si="5"/>
        <v>0</v>
      </c>
      <c r="F25" s="16"/>
      <c r="G25" s="16"/>
      <c r="H25" s="1"/>
      <c r="I25" s="17"/>
      <c r="J25" s="17"/>
      <c r="K25" s="99">
        <f t="shared" si="0"/>
        <v>0</v>
      </c>
      <c r="L25" s="17"/>
      <c r="M25" s="123">
        <f>IFERROR(VLOOKUP(B25,'Rates-Exp'!$A$7:$L$85,'Rates-Exp'!C$7,TRUE),0)</f>
        <v>0</v>
      </c>
      <c r="N25" s="17"/>
      <c r="O25" s="71"/>
      <c r="P25" s="100">
        <f>IF(L25="Yes",0,IFERROR(IF(N25="Yes",VLOOKUP(B25,'Rates-Exp'!$A$7:$L$85,'Rates-Exp'!E$7,TRUE),VLOOKUP(B25,'Rates-Exp'!$A$7:$L$85,'Rates-Exp'!D$7,TRUE)),0))</f>
        <v>0</v>
      </c>
      <c r="Q25" s="101">
        <f t="shared" si="6"/>
        <v>0</v>
      </c>
      <c r="R25" s="18"/>
      <c r="S25" s="18"/>
      <c r="T25" s="17"/>
      <c r="U25" s="17"/>
      <c r="V25" s="17"/>
      <c r="W25" s="17"/>
      <c r="X25" s="91">
        <f>IFERROR(VLOOKUP($B25,'Rates-Exp'!$A$7:$L$85,'Rates-Exp'!F$7,TRUE),0)</f>
        <v>0</v>
      </c>
      <c r="Y25" s="91">
        <f>IFERROR(VLOOKUP($B25,'Rates-Exp'!$A$7:$L$85,'Rates-Exp'!G$7,TRUE),0)</f>
        <v>0</v>
      </c>
      <c r="Z25" s="91">
        <f>IFERROR(VLOOKUP($B25,'Rates-Exp'!$A$7:$L$85,'Rates-Exp'!H$7,TRUE),0)</f>
        <v>0</v>
      </c>
      <c r="AA25" s="102">
        <f t="shared" si="7"/>
        <v>0</v>
      </c>
      <c r="AB25" s="17"/>
      <c r="AC25" s="102">
        <f>IFERROR(IF(AB25="Yes",VLOOKUP($B25,'Rates-Exp'!$A$7:$L$85,'Rates-Exp'!L$7,TRUE),0),0)</f>
        <v>0</v>
      </c>
      <c r="AD25" s="18"/>
      <c r="AE25" s="18"/>
      <c r="AF25" s="18"/>
      <c r="AG25" s="103" t="str">
        <f>IFERROR(IF($H$3="Staff",CONCATENATE(VLOOKUP(F25,Lists!$A$1:$B$12,2,FALSE),"-",VLOOKUP(G25,Lists!$F$1:$G$14,2,FALSE)),VLOOKUP(G25,Lists!$I$1:$J$100,2,FALSE)),"")</f>
        <v/>
      </c>
      <c r="AH25" s="129">
        <f t="shared" si="8"/>
        <v>0</v>
      </c>
      <c r="AI25" s="92" t="e">
        <f>VLOOKUP($B25,'Rates-Time'!$A$7:$M$10,'Rates-Time'!C$7,TRUE)*E25</f>
        <v>#N/A</v>
      </c>
      <c r="AJ25" s="92" t="e">
        <f>VLOOKUP($B25,'Rates-Time'!$A$7:$M$10,'Rates-Time'!D$7,TRUE)</f>
        <v>#N/A</v>
      </c>
      <c r="AK25" s="92" t="e">
        <f>VLOOKUP($B25,'Rates-Time'!$A$7:$M$10,'Rates-Time'!E$7,TRUE)</f>
        <v>#N/A</v>
      </c>
      <c r="AL25" s="12">
        <f t="shared" si="9"/>
        <v>19</v>
      </c>
      <c r="AM25" s="12" t="e">
        <f>VLOOKUP($B25,'Rates-Time'!$A$7:$M$10,'Rates-Time'!G$7,TRUE)</f>
        <v>#N/A</v>
      </c>
      <c r="AN25" s="12" t="e">
        <f>VLOOKUP($B25,'Rates-Time'!$A$7:$M$10,'Rates-Time'!H$7,TRUE)</f>
        <v>#N/A</v>
      </c>
      <c r="AO25" s="12" t="e">
        <f>VLOOKUP($B25,'Rates-Time'!$A$7:$M$10,'Rates-Time'!I$7,TRUE)</f>
        <v>#N/A</v>
      </c>
      <c r="AP25" s="12" t="e">
        <f>VLOOKUP($B25,'Rates-Time'!$A$7:$M$10,'Rates-Time'!J$7,TRUE)</f>
        <v>#N/A</v>
      </c>
      <c r="AQ25" s="12" t="e">
        <f>VLOOKUP($B25,'Rates-Time'!$A$7:$M$10,'Rates-Time'!K$7,TRUE)</f>
        <v>#N/A</v>
      </c>
      <c r="AR25" s="12" t="e">
        <f>VLOOKUP($B25,'Rates-Time'!$A$7:$M$10,'Rates-Time'!L$7,TRUE)</f>
        <v>#N/A</v>
      </c>
      <c r="AS25" s="12">
        <f t="shared" si="1"/>
        <v>0</v>
      </c>
      <c r="AT25" s="12" t="b">
        <f t="shared" si="2"/>
        <v>0</v>
      </c>
      <c r="AU25" s="12" t="str">
        <f t="shared" si="10"/>
        <v/>
      </c>
      <c r="AW25" s="140">
        <f t="shared" si="3"/>
        <v>0</v>
      </c>
      <c r="AX25" s="140">
        <f t="shared" si="3"/>
        <v>0</v>
      </c>
      <c r="AY25" s="140">
        <f t="shared" si="4"/>
        <v>0</v>
      </c>
    </row>
    <row r="26" spans="1:51" ht="19.5" customHeight="1" x14ac:dyDescent="0.3">
      <c r="A26" s="90">
        <v>19</v>
      </c>
      <c r="B26" s="16"/>
      <c r="C26" s="21"/>
      <c r="D26" s="21"/>
      <c r="E26" s="125">
        <f t="shared" si="5"/>
        <v>0</v>
      </c>
      <c r="F26" s="16"/>
      <c r="G26" s="16"/>
      <c r="H26" s="1"/>
      <c r="I26" s="17"/>
      <c r="J26" s="17"/>
      <c r="K26" s="99">
        <f t="shared" si="0"/>
        <v>0</v>
      </c>
      <c r="L26" s="17"/>
      <c r="M26" s="123">
        <f>IFERROR(VLOOKUP(B26,'Rates-Exp'!$A$7:$L$85,'Rates-Exp'!C$7,TRUE),0)</f>
        <v>0</v>
      </c>
      <c r="N26" s="17"/>
      <c r="O26" s="71"/>
      <c r="P26" s="100">
        <f>IF(L26="Yes",0,IFERROR(IF(N26="Yes",VLOOKUP(B26,'Rates-Exp'!$A$7:$L$85,'Rates-Exp'!E$7,TRUE),VLOOKUP(B26,'Rates-Exp'!$A$7:$L$85,'Rates-Exp'!D$7,TRUE)),0))</f>
        <v>0</v>
      </c>
      <c r="Q26" s="101">
        <f t="shared" si="6"/>
        <v>0</v>
      </c>
      <c r="R26" s="18"/>
      <c r="S26" s="18"/>
      <c r="T26" s="17"/>
      <c r="U26" s="17"/>
      <c r="V26" s="17"/>
      <c r="W26" s="17"/>
      <c r="X26" s="91">
        <f>IFERROR(VLOOKUP($B26,'Rates-Exp'!$A$7:$L$85,'Rates-Exp'!F$7,TRUE),0)</f>
        <v>0</v>
      </c>
      <c r="Y26" s="91">
        <f>IFERROR(VLOOKUP($B26,'Rates-Exp'!$A$7:$L$85,'Rates-Exp'!G$7,TRUE),0)</f>
        <v>0</v>
      </c>
      <c r="Z26" s="91">
        <f>IFERROR(VLOOKUP($B26,'Rates-Exp'!$A$7:$L$85,'Rates-Exp'!H$7,TRUE),0)</f>
        <v>0</v>
      </c>
      <c r="AA26" s="102">
        <f t="shared" si="7"/>
        <v>0</v>
      </c>
      <c r="AB26" s="17"/>
      <c r="AC26" s="102">
        <f>IFERROR(IF(AB26="Yes",VLOOKUP($B26,'Rates-Exp'!$A$7:$L$85,'Rates-Exp'!L$7,TRUE),0),0)</f>
        <v>0</v>
      </c>
      <c r="AD26" s="18"/>
      <c r="AE26" s="18"/>
      <c r="AF26" s="18"/>
      <c r="AG26" s="103" t="str">
        <f>IFERROR(IF($H$3="Staff",CONCATENATE(VLOOKUP(F26,Lists!$A$1:$B$12,2,FALSE),"-",VLOOKUP(G26,Lists!$F$1:$G$14,2,FALSE)),VLOOKUP(G26,Lists!$I$1:$J$100,2,FALSE)),"")</f>
        <v/>
      </c>
      <c r="AH26" s="129">
        <f t="shared" si="8"/>
        <v>0</v>
      </c>
      <c r="AI26" s="92" t="e">
        <f>VLOOKUP($B26,'Rates-Time'!$A$7:$M$10,'Rates-Time'!C$7,TRUE)*E26</f>
        <v>#N/A</v>
      </c>
      <c r="AJ26" s="92" t="e">
        <f>VLOOKUP($B26,'Rates-Time'!$A$7:$M$10,'Rates-Time'!D$7,TRUE)</f>
        <v>#N/A</v>
      </c>
      <c r="AK26" s="92" t="e">
        <f>VLOOKUP($B26,'Rates-Time'!$A$7:$M$10,'Rates-Time'!E$7,TRUE)</f>
        <v>#N/A</v>
      </c>
      <c r="AL26" s="12">
        <f t="shared" si="9"/>
        <v>20</v>
      </c>
      <c r="AM26" s="12" t="e">
        <f>VLOOKUP($B26,'Rates-Time'!$A$7:$M$10,'Rates-Time'!G$7,TRUE)</f>
        <v>#N/A</v>
      </c>
      <c r="AN26" s="12" t="e">
        <f>VLOOKUP($B26,'Rates-Time'!$A$7:$M$10,'Rates-Time'!H$7,TRUE)</f>
        <v>#N/A</v>
      </c>
      <c r="AO26" s="12" t="e">
        <f>VLOOKUP($B26,'Rates-Time'!$A$7:$M$10,'Rates-Time'!I$7,TRUE)</f>
        <v>#N/A</v>
      </c>
      <c r="AP26" s="12" t="e">
        <f>VLOOKUP($B26,'Rates-Time'!$A$7:$M$10,'Rates-Time'!J$7,TRUE)</f>
        <v>#N/A</v>
      </c>
      <c r="AQ26" s="12" t="e">
        <f>VLOOKUP($B26,'Rates-Time'!$A$7:$M$10,'Rates-Time'!K$7,TRUE)</f>
        <v>#N/A</v>
      </c>
      <c r="AR26" s="12" t="e">
        <f>VLOOKUP($B26,'Rates-Time'!$A$7:$M$10,'Rates-Time'!L$7,TRUE)</f>
        <v>#N/A</v>
      </c>
      <c r="AS26" s="12">
        <f t="shared" si="1"/>
        <v>0</v>
      </c>
      <c r="AT26" s="12" t="b">
        <f t="shared" si="2"/>
        <v>0</v>
      </c>
      <c r="AU26" s="12" t="str">
        <f t="shared" si="10"/>
        <v/>
      </c>
      <c r="AW26" s="140">
        <f t="shared" si="3"/>
        <v>0</v>
      </c>
      <c r="AX26" s="140">
        <f t="shared" si="3"/>
        <v>0</v>
      </c>
      <c r="AY26" s="140">
        <f t="shared" si="4"/>
        <v>0</v>
      </c>
    </row>
    <row r="27" spans="1:51" ht="19.5" customHeight="1" x14ac:dyDescent="0.3">
      <c r="A27" s="90">
        <v>20</v>
      </c>
      <c r="B27" s="16"/>
      <c r="C27" s="21"/>
      <c r="D27" s="21"/>
      <c r="E27" s="125">
        <f t="shared" si="5"/>
        <v>0</v>
      </c>
      <c r="F27" s="16"/>
      <c r="G27" s="16"/>
      <c r="H27" s="1"/>
      <c r="I27" s="17"/>
      <c r="J27" s="17"/>
      <c r="K27" s="99">
        <f t="shared" si="0"/>
        <v>0</v>
      </c>
      <c r="L27" s="17"/>
      <c r="M27" s="123">
        <f>IFERROR(VLOOKUP(B27,'Rates-Exp'!$A$7:$L$85,'Rates-Exp'!C$7,TRUE),0)</f>
        <v>0</v>
      </c>
      <c r="N27" s="17"/>
      <c r="O27" s="71"/>
      <c r="P27" s="100">
        <f>IF(L27="Yes",0,IFERROR(IF(N27="Yes",VLOOKUP(B27,'Rates-Exp'!$A$7:$L$85,'Rates-Exp'!E$7,TRUE),VLOOKUP(B27,'Rates-Exp'!$A$7:$L$85,'Rates-Exp'!D$7,TRUE)),0))</f>
        <v>0</v>
      </c>
      <c r="Q27" s="101">
        <f t="shared" si="6"/>
        <v>0</v>
      </c>
      <c r="R27" s="18"/>
      <c r="S27" s="18"/>
      <c r="T27" s="17"/>
      <c r="U27" s="17"/>
      <c r="V27" s="17"/>
      <c r="W27" s="17"/>
      <c r="X27" s="91">
        <f>IFERROR(VLOOKUP($B27,'Rates-Exp'!$A$7:$L$85,'Rates-Exp'!F$7,TRUE),0)</f>
        <v>0</v>
      </c>
      <c r="Y27" s="91">
        <f>IFERROR(VLOOKUP($B27,'Rates-Exp'!$A$7:$L$85,'Rates-Exp'!G$7,TRUE),0)</f>
        <v>0</v>
      </c>
      <c r="Z27" s="91">
        <f>IFERROR(VLOOKUP($B27,'Rates-Exp'!$A$7:$L$85,'Rates-Exp'!H$7,TRUE),0)</f>
        <v>0</v>
      </c>
      <c r="AA27" s="102">
        <f t="shared" si="7"/>
        <v>0</v>
      </c>
      <c r="AB27" s="17"/>
      <c r="AC27" s="102">
        <f>IFERROR(IF(AB27="Yes",VLOOKUP($B27,'Rates-Exp'!$A$7:$L$85,'Rates-Exp'!L$7,TRUE),0),0)</f>
        <v>0</v>
      </c>
      <c r="AD27" s="18"/>
      <c r="AE27" s="18"/>
      <c r="AF27" s="18"/>
      <c r="AG27" s="103" t="str">
        <f>IFERROR(IF($H$3="Staff",CONCATENATE(VLOOKUP(F27,Lists!$A$1:$B$12,2,FALSE),"-",VLOOKUP(G27,Lists!$F$1:$G$14,2,FALSE)),VLOOKUP(G27,Lists!$I$1:$J$100,2,FALSE)),"")</f>
        <v/>
      </c>
      <c r="AH27" s="129">
        <f t="shared" si="8"/>
        <v>0</v>
      </c>
      <c r="AI27" s="92" t="e">
        <f>VLOOKUP($B27,'Rates-Time'!$A$7:$M$10,'Rates-Time'!C$7,TRUE)*E27</f>
        <v>#N/A</v>
      </c>
      <c r="AJ27" s="92" t="e">
        <f>VLOOKUP($B27,'Rates-Time'!$A$7:$M$10,'Rates-Time'!D$7,TRUE)</f>
        <v>#N/A</v>
      </c>
      <c r="AK27" s="92" t="e">
        <f>VLOOKUP($B27,'Rates-Time'!$A$7:$M$10,'Rates-Time'!E$7,TRUE)</f>
        <v>#N/A</v>
      </c>
      <c r="AL27" s="12">
        <f t="shared" si="9"/>
        <v>21</v>
      </c>
      <c r="AM27" s="12" t="e">
        <f>VLOOKUP($B27,'Rates-Time'!$A$7:$M$10,'Rates-Time'!G$7,TRUE)</f>
        <v>#N/A</v>
      </c>
      <c r="AN27" s="12" t="e">
        <f>VLOOKUP($B27,'Rates-Time'!$A$7:$M$10,'Rates-Time'!H$7,TRUE)</f>
        <v>#N/A</v>
      </c>
      <c r="AO27" s="12" t="e">
        <f>VLOOKUP($B27,'Rates-Time'!$A$7:$M$10,'Rates-Time'!I$7,TRUE)</f>
        <v>#N/A</v>
      </c>
      <c r="AP27" s="12" t="e">
        <f>VLOOKUP($B27,'Rates-Time'!$A$7:$M$10,'Rates-Time'!J$7,TRUE)</f>
        <v>#N/A</v>
      </c>
      <c r="AQ27" s="12" t="e">
        <f>VLOOKUP($B27,'Rates-Time'!$A$7:$M$10,'Rates-Time'!K$7,TRUE)</f>
        <v>#N/A</v>
      </c>
      <c r="AR27" s="12" t="e">
        <f>VLOOKUP($B27,'Rates-Time'!$A$7:$M$10,'Rates-Time'!L$7,TRUE)</f>
        <v>#N/A</v>
      </c>
      <c r="AS27" s="12">
        <f t="shared" si="1"/>
        <v>0</v>
      </c>
      <c r="AT27" s="12" t="b">
        <f t="shared" si="2"/>
        <v>0</v>
      </c>
      <c r="AU27" s="12" t="str">
        <f t="shared" si="10"/>
        <v/>
      </c>
      <c r="AW27" s="140">
        <f t="shared" si="3"/>
        <v>0</v>
      </c>
      <c r="AX27" s="140">
        <f t="shared" si="3"/>
        <v>0</v>
      </c>
      <c r="AY27" s="140">
        <f t="shared" si="4"/>
        <v>0</v>
      </c>
    </row>
    <row r="28" spans="1:51" ht="19.5" customHeight="1" x14ac:dyDescent="0.3">
      <c r="A28" s="90">
        <v>21</v>
      </c>
      <c r="B28" s="16"/>
      <c r="C28" s="21"/>
      <c r="D28" s="21"/>
      <c r="E28" s="125">
        <f t="shared" si="5"/>
        <v>0</v>
      </c>
      <c r="F28" s="16"/>
      <c r="G28" s="16"/>
      <c r="H28" s="1"/>
      <c r="I28" s="17"/>
      <c r="J28" s="17"/>
      <c r="K28" s="99">
        <f t="shared" si="0"/>
        <v>0</v>
      </c>
      <c r="L28" s="17"/>
      <c r="M28" s="123">
        <f>IFERROR(VLOOKUP(B28,'Rates-Exp'!$A$7:$L$85,'Rates-Exp'!C$7,TRUE),0)</f>
        <v>0</v>
      </c>
      <c r="N28" s="17"/>
      <c r="O28" s="71"/>
      <c r="P28" s="100">
        <f>IF(L28="Yes",0,IFERROR(IF(N28="Yes",VLOOKUP(B28,'Rates-Exp'!$A$7:$L$85,'Rates-Exp'!E$7,TRUE),VLOOKUP(B28,'Rates-Exp'!$A$7:$L$85,'Rates-Exp'!D$7,TRUE)),0))</f>
        <v>0</v>
      </c>
      <c r="Q28" s="101">
        <f t="shared" si="6"/>
        <v>0</v>
      </c>
      <c r="R28" s="18"/>
      <c r="S28" s="18"/>
      <c r="T28" s="17"/>
      <c r="U28" s="17"/>
      <c r="V28" s="17"/>
      <c r="W28" s="17"/>
      <c r="X28" s="91">
        <f>IFERROR(VLOOKUP($B28,'Rates-Exp'!$A$7:$L$85,'Rates-Exp'!F$7,TRUE),0)</f>
        <v>0</v>
      </c>
      <c r="Y28" s="91">
        <f>IFERROR(VLOOKUP($B28,'Rates-Exp'!$A$7:$L$85,'Rates-Exp'!G$7,TRUE),0)</f>
        <v>0</v>
      </c>
      <c r="Z28" s="91">
        <f>IFERROR(VLOOKUP($B28,'Rates-Exp'!$A$7:$L$85,'Rates-Exp'!H$7,TRUE),0)</f>
        <v>0</v>
      </c>
      <c r="AA28" s="102">
        <f t="shared" si="7"/>
        <v>0</v>
      </c>
      <c r="AB28" s="17"/>
      <c r="AC28" s="102">
        <f>IFERROR(IF(AB28="Yes",VLOOKUP($B28,'Rates-Exp'!$A$7:$L$85,'Rates-Exp'!L$7,TRUE),0),0)</f>
        <v>0</v>
      </c>
      <c r="AD28" s="18"/>
      <c r="AE28" s="18"/>
      <c r="AF28" s="18"/>
      <c r="AG28" s="103" t="str">
        <f>IFERROR(IF($H$3="Staff",CONCATENATE(VLOOKUP(F28,Lists!$A$1:$B$12,2,FALSE),"-",VLOOKUP(G28,Lists!$F$1:$G$14,2,FALSE)),VLOOKUP(G28,Lists!$I$1:$J$100,2,FALSE)),"")</f>
        <v/>
      </c>
      <c r="AH28" s="129">
        <f t="shared" si="8"/>
        <v>0</v>
      </c>
      <c r="AI28" s="92" t="e">
        <f>VLOOKUP($B28,'Rates-Time'!$A$7:$M$10,'Rates-Time'!C$7,TRUE)*E28</f>
        <v>#N/A</v>
      </c>
      <c r="AJ28" s="92" t="e">
        <f>VLOOKUP($B28,'Rates-Time'!$A$7:$M$10,'Rates-Time'!D$7,TRUE)</f>
        <v>#N/A</v>
      </c>
      <c r="AK28" s="92" t="e">
        <f>VLOOKUP($B28,'Rates-Time'!$A$7:$M$10,'Rates-Time'!E$7,TRUE)</f>
        <v>#N/A</v>
      </c>
      <c r="AL28" s="12">
        <f t="shared" si="9"/>
        <v>22</v>
      </c>
      <c r="AM28" s="12" t="e">
        <f>VLOOKUP($B28,'Rates-Time'!$A$7:$M$10,'Rates-Time'!G$7,TRUE)</f>
        <v>#N/A</v>
      </c>
      <c r="AN28" s="12" t="e">
        <f>VLOOKUP($B28,'Rates-Time'!$A$7:$M$10,'Rates-Time'!H$7,TRUE)</f>
        <v>#N/A</v>
      </c>
      <c r="AO28" s="12" t="e">
        <f>VLOOKUP($B28,'Rates-Time'!$A$7:$M$10,'Rates-Time'!I$7,TRUE)</f>
        <v>#N/A</v>
      </c>
      <c r="AP28" s="12" t="e">
        <f>VLOOKUP($B28,'Rates-Time'!$A$7:$M$10,'Rates-Time'!J$7,TRUE)</f>
        <v>#N/A</v>
      </c>
      <c r="AQ28" s="12" t="e">
        <f>VLOOKUP($B28,'Rates-Time'!$A$7:$M$10,'Rates-Time'!K$7,TRUE)</f>
        <v>#N/A</v>
      </c>
      <c r="AR28" s="12" t="e">
        <f>VLOOKUP($B28,'Rates-Time'!$A$7:$M$10,'Rates-Time'!L$7,TRUE)</f>
        <v>#N/A</v>
      </c>
      <c r="AS28" s="12">
        <f t="shared" si="1"/>
        <v>0</v>
      </c>
      <c r="AT28" s="12" t="b">
        <f t="shared" si="2"/>
        <v>0</v>
      </c>
      <c r="AU28" s="12" t="str">
        <f t="shared" si="10"/>
        <v/>
      </c>
      <c r="AW28" s="140">
        <f t="shared" si="3"/>
        <v>0</v>
      </c>
      <c r="AX28" s="140">
        <f t="shared" si="3"/>
        <v>0</v>
      </c>
      <c r="AY28" s="140">
        <f t="shared" si="4"/>
        <v>0</v>
      </c>
    </row>
    <row r="29" spans="1:51" ht="19.5" customHeight="1" x14ac:dyDescent="0.3">
      <c r="A29" s="90">
        <v>22</v>
      </c>
      <c r="B29" s="16"/>
      <c r="C29" s="21"/>
      <c r="D29" s="21"/>
      <c r="E29" s="125">
        <f t="shared" si="5"/>
        <v>0</v>
      </c>
      <c r="F29" s="16"/>
      <c r="G29" s="16"/>
      <c r="H29" s="1"/>
      <c r="I29" s="17"/>
      <c r="J29" s="17"/>
      <c r="K29" s="99">
        <f t="shared" si="0"/>
        <v>0</v>
      </c>
      <c r="L29" s="17"/>
      <c r="M29" s="123">
        <f>IFERROR(VLOOKUP(B29,'Rates-Exp'!$A$7:$L$85,'Rates-Exp'!C$7,TRUE),0)</f>
        <v>0</v>
      </c>
      <c r="N29" s="17"/>
      <c r="O29" s="71"/>
      <c r="P29" s="100">
        <f>IF(L29="Yes",0,IFERROR(IF(N29="Yes",VLOOKUP(B29,'Rates-Exp'!$A$7:$L$85,'Rates-Exp'!E$7,TRUE),VLOOKUP(B29,'Rates-Exp'!$A$7:$L$85,'Rates-Exp'!D$7,TRUE)),0))</f>
        <v>0</v>
      </c>
      <c r="Q29" s="101">
        <f t="shared" si="6"/>
        <v>0</v>
      </c>
      <c r="R29" s="18"/>
      <c r="S29" s="18"/>
      <c r="T29" s="17"/>
      <c r="U29" s="17"/>
      <c r="V29" s="17"/>
      <c r="W29" s="17"/>
      <c r="X29" s="91">
        <f>IFERROR(VLOOKUP($B29,'Rates-Exp'!$A$7:$L$85,'Rates-Exp'!F$7,TRUE),0)</f>
        <v>0</v>
      </c>
      <c r="Y29" s="91">
        <f>IFERROR(VLOOKUP($B29,'Rates-Exp'!$A$7:$L$85,'Rates-Exp'!G$7,TRUE),0)</f>
        <v>0</v>
      </c>
      <c r="Z29" s="91">
        <f>IFERROR(VLOOKUP($B29,'Rates-Exp'!$A$7:$L$85,'Rates-Exp'!H$7,TRUE),0)</f>
        <v>0</v>
      </c>
      <c r="AA29" s="102">
        <f t="shared" si="7"/>
        <v>0</v>
      </c>
      <c r="AB29" s="17"/>
      <c r="AC29" s="102">
        <f>IFERROR(IF(AB29="Yes",VLOOKUP($B29,'Rates-Exp'!$A$7:$L$85,'Rates-Exp'!L$7,TRUE),0),0)</f>
        <v>0</v>
      </c>
      <c r="AD29" s="18"/>
      <c r="AE29" s="18"/>
      <c r="AF29" s="18"/>
      <c r="AG29" s="103" t="str">
        <f>IFERROR(IF($H$3="Staff",CONCATENATE(VLOOKUP(F29,Lists!$A$1:$B$12,2,FALSE),"-",VLOOKUP(G29,Lists!$F$1:$G$14,2,FALSE)),VLOOKUP(G29,Lists!$I$1:$J$100,2,FALSE)),"")</f>
        <v/>
      </c>
      <c r="AH29" s="129">
        <f t="shared" si="8"/>
        <v>0</v>
      </c>
      <c r="AI29" s="92" t="e">
        <f>VLOOKUP($B29,'Rates-Time'!$A$7:$M$10,'Rates-Time'!C$7,TRUE)*E29</f>
        <v>#N/A</v>
      </c>
      <c r="AJ29" s="92" t="e">
        <f>VLOOKUP($B29,'Rates-Time'!$A$7:$M$10,'Rates-Time'!D$7,TRUE)</f>
        <v>#N/A</v>
      </c>
      <c r="AK29" s="92" t="e">
        <f>VLOOKUP($B29,'Rates-Time'!$A$7:$M$10,'Rates-Time'!E$7,TRUE)</f>
        <v>#N/A</v>
      </c>
      <c r="AL29" s="12">
        <f t="shared" si="9"/>
        <v>23</v>
      </c>
      <c r="AM29" s="12" t="e">
        <f>VLOOKUP($B29,'Rates-Time'!$A$7:$M$10,'Rates-Time'!G$7,TRUE)</f>
        <v>#N/A</v>
      </c>
      <c r="AN29" s="12" t="e">
        <f>VLOOKUP($B29,'Rates-Time'!$A$7:$M$10,'Rates-Time'!H$7,TRUE)</f>
        <v>#N/A</v>
      </c>
      <c r="AO29" s="12" t="e">
        <f>VLOOKUP($B29,'Rates-Time'!$A$7:$M$10,'Rates-Time'!I$7,TRUE)</f>
        <v>#N/A</v>
      </c>
      <c r="AP29" s="12" t="e">
        <f>VLOOKUP($B29,'Rates-Time'!$A$7:$M$10,'Rates-Time'!J$7,TRUE)</f>
        <v>#N/A</v>
      </c>
      <c r="AQ29" s="12" t="e">
        <f>VLOOKUP($B29,'Rates-Time'!$A$7:$M$10,'Rates-Time'!K$7,TRUE)</f>
        <v>#N/A</v>
      </c>
      <c r="AR29" s="12" t="e">
        <f>VLOOKUP($B29,'Rates-Time'!$A$7:$M$10,'Rates-Time'!L$7,TRUE)</f>
        <v>#N/A</v>
      </c>
      <c r="AS29" s="12">
        <f t="shared" si="1"/>
        <v>0</v>
      </c>
      <c r="AT29" s="12" t="b">
        <f t="shared" si="2"/>
        <v>0</v>
      </c>
      <c r="AU29" s="12" t="str">
        <f t="shared" si="10"/>
        <v/>
      </c>
      <c r="AW29" s="140">
        <f t="shared" si="3"/>
        <v>0</v>
      </c>
      <c r="AX29" s="140">
        <f t="shared" si="3"/>
        <v>0</v>
      </c>
      <c r="AY29" s="140">
        <f t="shared" si="4"/>
        <v>0</v>
      </c>
    </row>
    <row r="30" spans="1:51" ht="19.5" customHeight="1" x14ac:dyDescent="0.3">
      <c r="A30" s="90">
        <v>23</v>
      </c>
      <c r="B30" s="16"/>
      <c r="C30" s="21"/>
      <c r="D30" s="21"/>
      <c r="E30" s="125">
        <f t="shared" si="5"/>
        <v>0</v>
      </c>
      <c r="F30" s="16"/>
      <c r="G30" s="16"/>
      <c r="H30" s="1"/>
      <c r="I30" s="17"/>
      <c r="J30" s="17"/>
      <c r="K30" s="99">
        <f t="shared" si="0"/>
        <v>0</v>
      </c>
      <c r="L30" s="17"/>
      <c r="M30" s="123">
        <f>IFERROR(VLOOKUP(B30,'Rates-Exp'!$A$7:$L$85,'Rates-Exp'!C$7,TRUE),0)</f>
        <v>0</v>
      </c>
      <c r="N30" s="17"/>
      <c r="O30" s="71"/>
      <c r="P30" s="100">
        <f>IF(L30="Yes",0,IFERROR(IF(N30="Yes",VLOOKUP(B30,'Rates-Exp'!$A$7:$L$85,'Rates-Exp'!E$7,TRUE),VLOOKUP(B30,'Rates-Exp'!$A$7:$L$85,'Rates-Exp'!D$7,TRUE)),0))</f>
        <v>0</v>
      </c>
      <c r="Q30" s="101">
        <f t="shared" si="6"/>
        <v>0</v>
      </c>
      <c r="R30" s="18"/>
      <c r="S30" s="18"/>
      <c r="T30" s="17"/>
      <c r="U30" s="17"/>
      <c r="V30" s="17"/>
      <c r="W30" s="17"/>
      <c r="X30" s="91">
        <f>IFERROR(VLOOKUP($B30,'Rates-Exp'!$A$7:$L$85,'Rates-Exp'!F$7,TRUE),0)</f>
        <v>0</v>
      </c>
      <c r="Y30" s="91">
        <f>IFERROR(VLOOKUP($B30,'Rates-Exp'!$A$7:$L$85,'Rates-Exp'!G$7,TRUE),0)</f>
        <v>0</v>
      </c>
      <c r="Z30" s="91">
        <f>IFERROR(VLOOKUP($B30,'Rates-Exp'!$A$7:$L$85,'Rates-Exp'!H$7,TRUE),0)</f>
        <v>0</v>
      </c>
      <c r="AA30" s="102">
        <f t="shared" si="7"/>
        <v>0</v>
      </c>
      <c r="AB30" s="17"/>
      <c r="AC30" s="102">
        <f>IFERROR(IF(AB30="Yes",VLOOKUP($B30,'Rates-Exp'!$A$7:$L$85,'Rates-Exp'!L$7,TRUE),0),0)</f>
        <v>0</v>
      </c>
      <c r="AD30" s="18"/>
      <c r="AE30" s="18"/>
      <c r="AF30" s="18"/>
      <c r="AG30" s="103" t="str">
        <f>IFERROR(IF($H$3="Staff",CONCATENATE(VLOOKUP(F30,Lists!$A$1:$B$12,2,FALSE),"-",VLOOKUP(G30,Lists!$F$1:$G$14,2,FALSE)),VLOOKUP(G30,Lists!$I$1:$J$100,2,FALSE)),"")</f>
        <v/>
      </c>
      <c r="AH30" s="129">
        <f t="shared" si="8"/>
        <v>0</v>
      </c>
      <c r="AI30" s="92" t="e">
        <f>VLOOKUP($B30,'Rates-Time'!$A$7:$M$10,'Rates-Time'!C$7,TRUE)*E30</f>
        <v>#N/A</v>
      </c>
      <c r="AJ30" s="92" t="e">
        <f>VLOOKUP($B30,'Rates-Time'!$A$7:$M$10,'Rates-Time'!D$7,TRUE)</f>
        <v>#N/A</v>
      </c>
      <c r="AK30" s="92" t="e">
        <f>VLOOKUP($B30,'Rates-Time'!$A$7:$M$10,'Rates-Time'!E$7,TRUE)</f>
        <v>#N/A</v>
      </c>
      <c r="AL30" s="12">
        <f t="shared" si="9"/>
        <v>24</v>
      </c>
      <c r="AM30" s="12" t="e">
        <f>VLOOKUP($B30,'Rates-Time'!$A$7:$M$10,'Rates-Time'!G$7,TRUE)</f>
        <v>#N/A</v>
      </c>
      <c r="AN30" s="12" t="e">
        <f>VLOOKUP($B30,'Rates-Time'!$A$7:$M$10,'Rates-Time'!H$7,TRUE)</f>
        <v>#N/A</v>
      </c>
      <c r="AO30" s="12" t="e">
        <f>VLOOKUP($B30,'Rates-Time'!$A$7:$M$10,'Rates-Time'!I$7,TRUE)</f>
        <v>#N/A</v>
      </c>
      <c r="AP30" s="12" t="e">
        <f>VLOOKUP($B30,'Rates-Time'!$A$7:$M$10,'Rates-Time'!J$7,TRUE)</f>
        <v>#N/A</v>
      </c>
      <c r="AQ30" s="12" t="e">
        <f>VLOOKUP($B30,'Rates-Time'!$A$7:$M$10,'Rates-Time'!K$7,TRUE)</f>
        <v>#N/A</v>
      </c>
      <c r="AR30" s="12" t="e">
        <f>VLOOKUP($B30,'Rates-Time'!$A$7:$M$10,'Rates-Time'!L$7,TRUE)</f>
        <v>#N/A</v>
      </c>
      <c r="AS30" s="12">
        <f t="shared" si="1"/>
        <v>0</v>
      </c>
      <c r="AT30" s="12" t="b">
        <f t="shared" si="2"/>
        <v>0</v>
      </c>
      <c r="AU30" s="12" t="str">
        <f t="shared" si="10"/>
        <v/>
      </c>
      <c r="AW30" s="140">
        <f t="shared" si="3"/>
        <v>0</v>
      </c>
      <c r="AX30" s="140">
        <f t="shared" si="3"/>
        <v>0</v>
      </c>
      <c r="AY30" s="140">
        <f t="shared" si="4"/>
        <v>0</v>
      </c>
    </row>
    <row r="31" spans="1:51" ht="19.5" customHeight="1" x14ac:dyDescent="0.3">
      <c r="A31" s="90">
        <v>24</v>
      </c>
      <c r="B31" s="16"/>
      <c r="C31" s="21"/>
      <c r="D31" s="21"/>
      <c r="E31" s="125">
        <f t="shared" si="5"/>
        <v>0</v>
      </c>
      <c r="F31" s="16"/>
      <c r="G31" s="16"/>
      <c r="H31" s="1"/>
      <c r="I31" s="17"/>
      <c r="J31" s="17"/>
      <c r="K31" s="99">
        <f t="shared" si="0"/>
        <v>0</v>
      </c>
      <c r="L31" s="17"/>
      <c r="M31" s="123">
        <f>IFERROR(VLOOKUP(B31,'Rates-Exp'!$A$7:$L$85,'Rates-Exp'!C$7,TRUE),0)</f>
        <v>0</v>
      </c>
      <c r="N31" s="17"/>
      <c r="O31" s="71"/>
      <c r="P31" s="100">
        <f>IF(L31="Yes",0,IFERROR(IF(N31="Yes",VLOOKUP(B31,'Rates-Exp'!$A$7:$L$85,'Rates-Exp'!E$7,TRUE),VLOOKUP(B31,'Rates-Exp'!$A$7:$L$85,'Rates-Exp'!D$7,TRUE)),0))</f>
        <v>0</v>
      </c>
      <c r="Q31" s="101">
        <f t="shared" si="6"/>
        <v>0</v>
      </c>
      <c r="R31" s="18"/>
      <c r="S31" s="18"/>
      <c r="T31" s="17"/>
      <c r="U31" s="17"/>
      <c r="V31" s="17"/>
      <c r="W31" s="17"/>
      <c r="X31" s="91">
        <f>IFERROR(VLOOKUP($B31,'Rates-Exp'!$A$7:$L$85,'Rates-Exp'!F$7,TRUE),0)</f>
        <v>0</v>
      </c>
      <c r="Y31" s="91">
        <f>IFERROR(VLOOKUP($B31,'Rates-Exp'!$A$7:$L$85,'Rates-Exp'!G$7,TRUE),0)</f>
        <v>0</v>
      </c>
      <c r="Z31" s="91">
        <f>IFERROR(VLOOKUP($B31,'Rates-Exp'!$A$7:$L$85,'Rates-Exp'!H$7,TRUE),0)</f>
        <v>0</v>
      </c>
      <c r="AA31" s="102">
        <f t="shared" si="7"/>
        <v>0</v>
      </c>
      <c r="AB31" s="17"/>
      <c r="AC31" s="102">
        <f>IFERROR(IF(AB31="Yes",VLOOKUP($B31,'Rates-Exp'!$A$7:$L$85,'Rates-Exp'!L$7,TRUE),0),0)</f>
        <v>0</v>
      </c>
      <c r="AD31" s="18"/>
      <c r="AE31" s="18"/>
      <c r="AF31" s="18"/>
      <c r="AG31" s="103" t="str">
        <f>IFERROR(IF($H$3="Staff",CONCATENATE(VLOOKUP(F31,Lists!$A$1:$B$12,2,FALSE),"-",VLOOKUP(G31,Lists!$F$1:$G$14,2,FALSE)),VLOOKUP(G31,Lists!$I$1:$J$100,2,FALSE)),"")</f>
        <v/>
      </c>
      <c r="AH31" s="129">
        <f t="shared" si="8"/>
        <v>0</v>
      </c>
      <c r="AI31" s="92" t="e">
        <f>VLOOKUP($B31,'Rates-Time'!$A$7:$M$10,'Rates-Time'!C$7,TRUE)*E31</f>
        <v>#N/A</v>
      </c>
      <c r="AJ31" s="92" t="e">
        <f>VLOOKUP($B31,'Rates-Time'!$A$7:$M$10,'Rates-Time'!D$7,TRUE)</f>
        <v>#N/A</v>
      </c>
      <c r="AK31" s="92" t="e">
        <f>VLOOKUP($B31,'Rates-Time'!$A$7:$M$10,'Rates-Time'!E$7,TRUE)</f>
        <v>#N/A</v>
      </c>
      <c r="AL31" s="12">
        <f t="shared" si="9"/>
        <v>25</v>
      </c>
      <c r="AM31" s="12" t="e">
        <f>VLOOKUP($B31,'Rates-Time'!$A$7:$M$10,'Rates-Time'!G$7,TRUE)</f>
        <v>#N/A</v>
      </c>
      <c r="AN31" s="12" t="e">
        <f>VLOOKUP($B31,'Rates-Time'!$A$7:$M$10,'Rates-Time'!H$7,TRUE)</f>
        <v>#N/A</v>
      </c>
      <c r="AO31" s="12" t="e">
        <f>VLOOKUP($B31,'Rates-Time'!$A$7:$M$10,'Rates-Time'!I$7,TRUE)</f>
        <v>#N/A</v>
      </c>
      <c r="AP31" s="12" t="e">
        <f>VLOOKUP($B31,'Rates-Time'!$A$7:$M$10,'Rates-Time'!J$7,TRUE)</f>
        <v>#N/A</v>
      </c>
      <c r="AQ31" s="12" t="e">
        <f>VLOOKUP($B31,'Rates-Time'!$A$7:$M$10,'Rates-Time'!K$7,TRUE)</f>
        <v>#N/A</v>
      </c>
      <c r="AR31" s="12" t="e">
        <f>VLOOKUP($B31,'Rates-Time'!$A$7:$M$10,'Rates-Time'!L$7,TRUE)</f>
        <v>#N/A</v>
      </c>
      <c r="AS31" s="12">
        <f t="shared" si="1"/>
        <v>0</v>
      </c>
      <c r="AT31" s="12" t="b">
        <f t="shared" si="2"/>
        <v>0</v>
      </c>
      <c r="AU31" s="12" t="str">
        <f t="shared" si="10"/>
        <v/>
      </c>
      <c r="AW31" s="140">
        <f t="shared" si="3"/>
        <v>0</v>
      </c>
      <c r="AX31" s="140">
        <f t="shared" si="3"/>
        <v>0</v>
      </c>
      <c r="AY31" s="140">
        <f t="shared" si="4"/>
        <v>0</v>
      </c>
    </row>
    <row r="32" spans="1:51" ht="19.5" customHeight="1" x14ac:dyDescent="0.3">
      <c r="A32" s="90">
        <v>25</v>
      </c>
      <c r="B32" s="16"/>
      <c r="C32" s="21"/>
      <c r="D32" s="21"/>
      <c r="E32" s="125">
        <f t="shared" si="5"/>
        <v>0</v>
      </c>
      <c r="F32" s="16"/>
      <c r="G32" s="16"/>
      <c r="H32" s="1"/>
      <c r="I32" s="17"/>
      <c r="J32" s="17"/>
      <c r="K32" s="99">
        <f t="shared" si="0"/>
        <v>0</v>
      </c>
      <c r="L32" s="17"/>
      <c r="M32" s="123">
        <f>IFERROR(VLOOKUP(B32,'Rates-Exp'!$A$7:$L$85,'Rates-Exp'!C$7,TRUE),0)</f>
        <v>0</v>
      </c>
      <c r="N32" s="17"/>
      <c r="O32" s="71"/>
      <c r="P32" s="100">
        <f>IF(L32="Yes",0,IFERROR(IF(N32="Yes",VLOOKUP(B32,'Rates-Exp'!$A$7:$L$85,'Rates-Exp'!E$7,TRUE),VLOOKUP(B32,'Rates-Exp'!$A$7:$L$85,'Rates-Exp'!D$7,TRUE)),0))</f>
        <v>0</v>
      </c>
      <c r="Q32" s="101">
        <f t="shared" si="6"/>
        <v>0</v>
      </c>
      <c r="R32" s="18"/>
      <c r="S32" s="18"/>
      <c r="T32" s="17"/>
      <c r="U32" s="17"/>
      <c r="V32" s="17"/>
      <c r="W32" s="17"/>
      <c r="X32" s="91">
        <f>IFERROR(VLOOKUP($B32,'Rates-Exp'!$A$7:$L$85,'Rates-Exp'!F$7,TRUE),0)</f>
        <v>0</v>
      </c>
      <c r="Y32" s="91">
        <f>IFERROR(VLOOKUP($B32,'Rates-Exp'!$A$7:$L$85,'Rates-Exp'!G$7,TRUE),0)</f>
        <v>0</v>
      </c>
      <c r="Z32" s="91">
        <f>IFERROR(VLOOKUP($B32,'Rates-Exp'!$A$7:$L$85,'Rates-Exp'!H$7,TRUE),0)</f>
        <v>0</v>
      </c>
      <c r="AA32" s="102">
        <f t="shared" si="7"/>
        <v>0</v>
      </c>
      <c r="AB32" s="17"/>
      <c r="AC32" s="102">
        <f>IFERROR(IF(AB32="Yes",VLOOKUP($B32,'Rates-Exp'!$A$7:$L$85,'Rates-Exp'!L$7,TRUE),0),0)</f>
        <v>0</v>
      </c>
      <c r="AD32" s="18"/>
      <c r="AE32" s="18"/>
      <c r="AF32" s="18"/>
      <c r="AG32" s="103" t="str">
        <f>IFERROR(IF($H$3="Staff",CONCATENATE(VLOOKUP(F32,Lists!$A$1:$B$12,2,FALSE),"-",VLOOKUP(G32,Lists!$F$1:$G$14,2,FALSE)),VLOOKUP(G32,Lists!$I$1:$J$100,2,FALSE)),"")</f>
        <v/>
      </c>
      <c r="AH32" s="129">
        <f t="shared" si="8"/>
        <v>0</v>
      </c>
      <c r="AI32" s="92" t="e">
        <f>VLOOKUP($B32,'Rates-Time'!$A$7:$M$10,'Rates-Time'!C$7,TRUE)*E32</f>
        <v>#N/A</v>
      </c>
      <c r="AJ32" s="92" t="e">
        <f>VLOOKUP($B32,'Rates-Time'!$A$7:$M$10,'Rates-Time'!D$7,TRUE)</f>
        <v>#N/A</v>
      </c>
      <c r="AK32" s="92" t="e">
        <f>VLOOKUP($B32,'Rates-Time'!$A$7:$M$10,'Rates-Time'!E$7,TRUE)</f>
        <v>#N/A</v>
      </c>
      <c r="AL32" s="12">
        <f t="shared" si="9"/>
        <v>26</v>
      </c>
      <c r="AM32" s="12" t="e">
        <f>VLOOKUP($B32,'Rates-Time'!$A$7:$M$10,'Rates-Time'!G$7,TRUE)</f>
        <v>#N/A</v>
      </c>
      <c r="AN32" s="12" t="e">
        <f>VLOOKUP($B32,'Rates-Time'!$A$7:$M$10,'Rates-Time'!H$7,TRUE)</f>
        <v>#N/A</v>
      </c>
      <c r="AO32" s="12" t="e">
        <f>VLOOKUP($B32,'Rates-Time'!$A$7:$M$10,'Rates-Time'!I$7,TRUE)</f>
        <v>#N/A</v>
      </c>
      <c r="AP32" s="12" t="e">
        <f>VLOOKUP($B32,'Rates-Time'!$A$7:$M$10,'Rates-Time'!J$7,TRUE)</f>
        <v>#N/A</v>
      </c>
      <c r="AQ32" s="12" t="e">
        <f>VLOOKUP($B32,'Rates-Time'!$A$7:$M$10,'Rates-Time'!K$7,TRUE)</f>
        <v>#N/A</v>
      </c>
      <c r="AR32" s="12" t="e">
        <f>VLOOKUP($B32,'Rates-Time'!$A$7:$M$10,'Rates-Time'!L$7,TRUE)</f>
        <v>#N/A</v>
      </c>
      <c r="AS32" s="12">
        <f t="shared" si="1"/>
        <v>0</v>
      </c>
      <c r="AT32" s="12" t="b">
        <f t="shared" si="2"/>
        <v>0</v>
      </c>
      <c r="AU32" s="12" t="str">
        <f t="shared" si="10"/>
        <v/>
      </c>
      <c r="AW32" s="140">
        <f t="shared" si="3"/>
        <v>0</v>
      </c>
      <c r="AX32" s="140">
        <f t="shared" si="3"/>
        <v>0</v>
      </c>
      <c r="AY32" s="140">
        <f t="shared" si="4"/>
        <v>0</v>
      </c>
    </row>
    <row r="33" spans="1:51" ht="19.5" customHeight="1" x14ac:dyDescent="0.3">
      <c r="A33" s="90">
        <v>26</v>
      </c>
      <c r="B33" s="16"/>
      <c r="C33" s="21"/>
      <c r="D33" s="21"/>
      <c r="E33" s="125">
        <f t="shared" si="5"/>
        <v>0</v>
      </c>
      <c r="F33" s="16"/>
      <c r="G33" s="16"/>
      <c r="H33" s="1"/>
      <c r="I33" s="17"/>
      <c r="J33" s="17"/>
      <c r="K33" s="99">
        <f t="shared" si="0"/>
        <v>0</v>
      </c>
      <c r="L33" s="17"/>
      <c r="M33" s="123">
        <f>IFERROR(VLOOKUP(B33,'Rates-Exp'!$A$7:$L$85,'Rates-Exp'!C$7,TRUE),0)</f>
        <v>0</v>
      </c>
      <c r="N33" s="17"/>
      <c r="O33" s="71"/>
      <c r="P33" s="100">
        <f>IF(L33="Yes",0,IFERROR(IF(N33="Yes",VLOOKUP(B33,'Rates-Exp'!$A$7:$L$85,'Rates-Exp'!E$7,TRUE),VLOOKUP(B33,'Rates-Exp'!$A$7:$L$85,'Rates-Exp'!D$7,TRUE)),0))</f>
        <v>0</v>
      </c>
      <c r="Q33" s="101">
        <f t="shared" si="6"/>
        <v>0</v>
      </c>
      <c r="R33" s="18"/>
      <c r="S33" s="18"/>
      <c r="T33" s="17"/>
      <c r="U33" s="17"/>
      <c r="V33" s="17"/>
      <c r="W33" s="17"/>
      <c r="X33" s="91">
        <f>IFERROR(VLOOKUP($B33,'Rates-Exp'!$A$7:$L$85,'Rates-Exp'!F$7,TRUE),0)</f>
        <v>0</v>
      </c>
      <c r="Y33" s="91">
        <f>IFERROR(VLOOKUP($B33,'Rates-Exp'!$A$7:$L$85,'Rates-Exp'!G$7,TRUE),0)</f>
        <v>0</v>
      </c>
      <c r="Z33" s="91">
        <f>IFERROR(VLOOKUP($B33,'Rates-Exp'!$A$7:$L$85,'Rates-Exp'!H$7,TRUE),0)</f>
        <v>0</v>
      </c>
      <c r="AA33" s="102">
        <f t="shared" si="7"/>
        <v>0</v>
      </c>
      <c r="AB33" s="17"/>
      <c r="AC33" s="102">
        <f>IFERROR(IF(AB33="Yes",VLOOKUP($B33,'Rates-Exp'!$A$7:$L$85,'Rates-Exp'!L$7,TRUE),0),0)</f>
        <v>0</v>
      </c>
      <c r="AD33" s="18"/>
      <c r="AE33" s="18"/>
      <c r="AF33" s="18"/>
      <c r="AG33" s="103" t="str">
        <f>IFERROR(IF($H$3="Staff",CONCATENATE(VLOOKUP(F33,Lists!$A$1:$B$12,2,FALSE),"-",VLOOKUP(G33,Lists!$F$1:$G$14,2,FALSE)),VLOOKUP(G33,Lists!$I$1:$J$100,2,FALSE)),"")</f>
        <v/>
      </c>
      <c r="AH33" s="129">
        <f t="shared" si="8"/>
        <v>0</v>
      </c>
      <c r="AI33" s="92" t="e">
        <f>VLOOKUP($B33,'Rates-Time'!$A$7:$M$10,'Rates-Time'!C$7,TRUE)*E33</f>
        <v>#N/A</v>
      </c>
      <c r="AJ33" s="92" t="e">
        <f>VLOOKUP($B33,'Rates-Time'!$A$7:$M$10,'Rates-Time'!D$7,TRUE)</f>
        <v>#N/A</v>
      </c>
      <c r="AK33" s="92" t="e">
        <f>VLOOKUP($B33,'Rates-Time'!$A$7:$M$10,'Rates-Time'!E$7,TRUE)</f>
        <v>#N/A</v>
      </c>
      <c r="AL33" s="12">
        <f t="shared" si="9"/>
        <v>27</v>
      </c>
      <c r="AM33" s="12" t="e">
        <f>VLOOKUP($B33,'Rates-Time'!$A$7:$M$10,'Rates-Time'!G$7,TRUE)</f>
        <v>#N/A</v>
      </c>
      <c r="AN33" s="12" t="e">
        <f>VLOOKUP($B33,'Rates-Time'!$A$7:$M$10,'Rates-Time'!H$7,TRUE)</f>
        <v>#N/A</v>
      </c>
      <c r="AO33" s="12" t="e">
        <f>VLOOKUP($B33,'Rates-Time'!$A$7:$M$10,'Rates-Time'!I$7,TRUE)</f>
        <v>#N/A</v>
      </c>
      <c r="AP33" s="12" t="e">
        <f>VLOOKUP($B33,'Rates-Time'!$A$7:$M$10,'Rates-Time'!J$7,TRUE)</f>
        <v>#N/A</v>
      </c>
      <c r="AQ33" s="12" t="e">
        <f>VLOOKUP($B33,'Rates-Time'!$A$7:$M$10,'Rates-Time'!K$7,TRUE)</f>
        <v>#N/A</v>
      </c>
      <c r="AR33" s="12" t="e">
        <f>VLOOKUP($B33,'Rates-Time'!$A$7:$M$10,'Rates-Time'!L$7,TRUE)</f>
        <v>#N/A</v>
      </c>
      <c r="AS33" s="12">
        <f t="shared" si="1"/>
        <v>0</v>
      </c>
      <c r="AT33" s="12" t="b">
        <f t="shared" si="2"/>
        <v>0</v>
      </c>
      <c r="AU33" s="12" t="str">
        <f t="shared" si="10"/>
        <v/>
      </c>
      <c r="AW33" s="140">
        <f t="shared" si="3"/>
        <v>0</v>
      </c>
      <c r="AX33" s="140">
        <f t="shared" si="3"/>
        <v>0</v>
      </c>
      <c r="AY33" s="140">
        <f t="shared" si="4"/>
        <v>0</v>
      </c>
    </row>
    <row r="34" spans="1:51" ht="19.5" customHeight="1" x14ac:dyDescent="0.3">
      <c r="A34" s="90">
        <v>27</v>
      </c>
      <c r="B34" s="16"/>
      <c r="C34" s="21"/>
      <c r="D34" s="21"/>
      <c r="E34" s="125">
        <f t="shared" si="5"/>
        <v>0</v>
      </c>
      <c r="F34" s="16"/>
      <c r="G34" s="16"/>
      <c r="H34" s="1"/>
      <c r="I34" s="17"/>
      <c r="J34" s="17"/>
      <c r="K34" s="99">
        <f t="shared" si="0"/>
        <v>0</v>
      </c>
      <c r="L34" s="17"/>
      <c r="M34" s="123">
        <f>IFERROR(VLOOKUP(B34,'Rates-Exp'!$A$7:$L$85,'Rates-Exp'!C$7,TRUE),0)</f>
        <v>0</v>
      </c>
      <c r="N34" s="17"/>
      <c r="O34" s="71"/>
      <c r="P34" s="100">
        <f>IF(L34="Yes",0,IFERROR(IF(N34="Yes",VLOOKUP(B34,'Rates-Exp'!$A$7:$L$85,'Rates-Exp'!E$7,TRUE),VLOOKUP(B34,'Rates-Exp'!$A$7:$L$85,'Rates-Exp'!D$7,TRUE)),0))</f>
        <v>0</v>
      </c>
      <c r="Q34" s="101">
        <f t="shared" si="6"/>
        <v>0</v>
      </c>
      <c r="R34" s="18"/>
      <c r="S34" s="18"/>
      <c r="T34" s="17"/>
      <c r="U34" s="17"/>
      <c r="V34" s="17"/>
      <c r="W34" s="17"/>
      <c r="X34" s="91">
        <f>IFERROR(VLOOKUP($B34,'Rates-Exp'!$A$7:$L$85,'Rates-Exp'!F$7,TRUE),0)</f>
        <v>0</v>
      </c>
      <c r="Y34" s="91">
        <f>IFERROR(VLOOKUP($B34,'Rates-Exp'!$A$7:$L$85,'Rates-Exp'!G$7,TRUE),0)</f>
        <v>0</v>
      </c>
      <c r="Z34" s="91">
        <f>IFERROR(VLOOKUP($B34,'Rates-Exp'!$A$7:$L$85,'Rates-Exp'!H$7,TRUE),0)</f>
        <v>0</v>
      </c>
      <c r="AA34" s="102">
        <f t="shared" si="7"/>
        <v>0</v>
      </c>
      <c r="AB34" s="17"/>
      <c r="AC34" s="102">
        <f>IFERROR(IF(AB34="Yes",VLOOKUP($B34,'Rates-Exp'!$A$7:$L$85,'Rates-Exp'!L$7,TRUE),0),0)</f>
        <v>0</v>
      </c>
      <c r="AD34" s="18"/>
      <c r="AE34" s="18"/>
      <c r="AF34" s="18"/>
      <c r="AG34" s="103" t="str">
        <f>IFERROR(IF($H$3="Staff",CONCATENATE(VLOOKUP(F34,Lists!$A$1:$B$12,2,FALSE),"-",VLOOKUP(G34,Lists!$F$1:$G$14,2,FALSE)),VLOOKUP(G34,Lists!$I$1:$J$100,2,FALSE)),"")</f>
        <v/>
      </c>
      <c r="AH34" s="129">
        <f t="shared" si="8"/>
        <v>0</v>
      </c>
      <c r="AI34" s="92" t="e">
        <f>VLOOKUP($B34,'Rates-Time'!$A$7:$M$10,'Rates-Time'!C$7,TRUE)*E34</f>
        <v>#N/A</v>
      </c>
      <c r="AJ34" s="92" t="e">
        <f>VLOOKUP($B34,'Rates-Time'!$A$7:$M$10,'Rates-Time'!D$7,TRUE)</f>
        <v>#N/A</v>
      </c>
      <c r="AK34" s="92" t="e">
        <f>VLOOKUP($B34,'Rates-Time'!$A$7:$M$10,'Rates-Time'!E$7,TRUE)</f>
        <v>#N/A</v>
      </c>
      <c r="AL34" s="12">
        <f t="shared" si="9"/>
        <v>28</v>
      </c>
      <c r="AM34" s="12" t="e">
        <f>VLOOKUP($B34,'Rates-Time'!$A$7:$M$10,'Rates-Time'!G$7,TRUE)</f>
        <v>#N/A</v>
      </c>
      <c r="AN34" s="12" t="e">
        <f>VLOOKUP($B34,'Rates-Time'!$A$7:$M$10,'Rates-Time'!H$7,TRUE)</f>
        <v>#N/A</v>
      </c>
      <c r="AO34" s="12" t="e">
        <f>VLOOKUP($B34,'Rates-Time'!$A$7:$M$10,'Rates-Time'!I$7,TRUE)</f>
        <v>#N/A</v>
      </c>
      <c r="AP34" s="12" t="e">
        <f>VLOOKUP($B34,'Rates-Time'!$A$7:$M$10,'Rates-Time'!J$7,TRUE)</f>
        <v>#N/A</v>
      </c>
      <c r="AQ34" s="12" t="e">
        <f>VLOOKUP($B34,'Rates-Time'!$A$7:$M$10,'Rates-Time'!K$7,TRUE)</f>
        <v>#N/A</v>
      </c>
      <c r="AR34" s="12" t="e">
        <f>VLOOKUP($B34,'Rates-Time'!$A$7:$M$10,'Rates-Time'!L$7,TRUE)</f>
        <v>#N/A</v>
      </c>
      <c r="AS34" s="12">
        <f t="shared" si="1"/>
        <v>0</v>
      </c>
      <c r="AT34" s="12" t="b">
        <f t="shared" si="2"/>
        <v>0</v>
      </c>
      <c r="AU34" s="12" t="str">
        <f t="shared" si="10"/>
        <v/>
      </c>
      <c r="AW34" s="140">
        <f t="shared" si="3"/>
        <v>0</v>
      </c>
      <c r="AX34" s="140">
        <f t="shared" si="3"/>
        <v>0</v>
      </c>
      <c r="AY34" s="140">
        <f t="shared" si="4"/>
        <v>0</v>
      </c>
    </row>
    <row r="35" spans="1:51" ht="19.5" customHeight="1" x14ac:dyDescent="0.3">
      <c r="A35" s="90">
        <v>28</v>
      </c>
      <c r="B35" s="16"/>
      <c r="C35" s="21"/>
      <c r="D35" s="21"/>
      <c r="E35" s="125">
        <f t="shared" si="5"/>
        <v>0</v>
      </c>
      <c r="F35" s="16"/>
      <c r="G35" s="16"/>
      <c r="H35" s="1"/>
      <c r="I35" s="17"/>
      <c r="J35" s="17"/>
      <c r="K35" s="99">
        <f t="shared" si="0"/>
        <v>0</v>
      </c>
      <c r="L35" s="17"/>
      <c r="M35" s="123">
        <f>IFERROR(VLOOKUP(B35,'Rates-Exp'!$A$7:$L$85,'Rates-Exp'!C$7,TRUE),0)</f>
        <v>0</v>
      </c>
      <c r="N35" s="17"/>
      <c r="O35" s="71"/>
      <c r="P35" s="100">
        <f>IF(L35="Yes",0,IFERROR(IF(N35="Yes",VLOOKUP(B35,'Rates-Exp'!$A$7:$L$85,'Rates-Exp'!E$7,TRUE),VLOOKUP(B35,'Rates-Exp'!$A$7:$L$85,'Rates-Exp'!D$7,TRUE)),0))</f>
        <v>0</v>
      </c>
      <c r="Q35" s="101">
        <f t="shared" si="6"/>
        <v>0</v>
      </c>
      <c r="R35" s="18"/>
      <c r="S35" s="18"/>
      <c r="T35" s="17"/>
      <c r="U35" s="17"/>
      <c r="V35" s="17"/>
      <c r="W35" s="17"/>
      <c r="X35" s="91">
        <f>IFERROR(VLOOKUP($B35,'Rates-Exp'!$A$7:$L$85,'Rates-Exp'!F$7,TRUE),0)</f>
        <v>0</v>
      </c>
      <c r="Y35" s="91">
        <f>IFERROR(VLOOKUP($B35,'Rates-Exp'!$A$7:$L$85,'Rates-Exp'!G$7,TRUE),0)</f>
        <v>0</v>
      </c>
      <c r="Z35" s="91">
        <f>IFERROR(VLOOKUP($B35,'Rates-Exp'!$A$7:$L$85,'Rates-Exp'!H$7,TRUE),0)</f>
        <v>0</v>
      </c>
      <c r="AA35" s="102">
        <f t="shared" si="7"/>
        <v>0</v>
      </c>
      <c r="AB35" s="17"/>
      <c r="AC35" s="102">
        <f>IFERROR(IF(AB35="Yes",VLOOKUP($B35,'Rates-Exp'!$A$7:$L$85,'Rates-Exp'!L$7,TRUE),0),0)</f>
        <v>0</v>
      </c>
      <c r="AD35" s="18"/>
      <c r="AE35" s="18"/>
      <c r="AF35" s="18"/>
      <c r="AG35" s="103" t="str">
        <f>IFERROR(IF($H$3="Staff",CONCATENATE(VLOOKUP(F35,Lists!$A$1:$B$12,2,FALSE),"-",VLOOKUP(G35,Lists!$F$1:$G$14,2,FALSE)),VLOOKUP(G35,Lists!$I$1:$J$100,2,FALSE)),"")</f>
        <v/>
      </c>
      <c r="AH35" s="129">
        <f t="shared" si="8"/>
        <v>0</v>
      </c>
      <c r="AI35" s="92" t="e">
        <f>VLOOKUP($B35,'Rates-Time'!$A$7:$M$10,'Rates-Time'!C$7,TRUE)*E35</f>
        <v>#N/A</v>
      </c>
      <c r="AJ35" s="92" t="e">
        <f>VLOOKUP($B35,'Rates-Time'!$A$7:$M$10,'Rates-Time'!D$7,TRUE)</f>
        <v>#N/A</v>
      </c>
      <c r="AK35" s="92" t="e">
        <f>VLOOKUP($B35,'Rates-Time'!$A$7:$M$10,'Rates-Time'!E$7,TRUE)</f>
        <v>#N/A</v>
      </c>
      <c r="AL35" s="12">
        <f t="shared" si="9"/>
        <v>29</v>
      </c>
      <c r="AM35" s="12" t="e">
        <f>VLOOKUP($B35,'Rates-Time'!$A$7:$M$10,'Rates-Time'!G$7,TRUE)</f>
        <v>#N/A</v>
      </c>
      <c r="AN35" s="12" t="e">
        <f>VLOOKUP($B35,'Rates-Time'!$A$7:$M$10,'Rates-Time'!H$7,TRUE)</f>
        <v>#N/A</v>
      </c>
      <c r="AO35" s="12" t="e">
        <f>VLOOKUP($B35,'Rates-Time'!$A$7:$M$10,'Rates-Time'!I$7,TRUE)</f>
        <v>#N/A</v>
      </c>
      <c r="AP35" s="12" t="e">
        <f>VLOOKUP($B35,'Rates-Time'!$A$7:$M$10,'Rates-Time'!J$7,TRUE)</f>
        <v>#N/A</v>
      </c>
      <c r="AQ35" s="12" t="e">
        <f>VLOOKUP($B35,'Rates-Time'!$A$7:$M$10,'Rates-Time'!K$7,TRUE)</f>
        <v>#N/A</v>
      </c>
      <c r="AR35" s="12" t="e">
        <f>VLOOKUP($B35,'Rates-Time'!$A$7:$M$10,'Rates-Time'!L$7,TRUE)</f>
        <v>#N/A</v>
      </c>
      <c r="AS35" s="12">
        <f t="shared" si="1"/>
        <v>0</v>
      </c>
      <c r="AT35" s="12" t="b">
        <f t="shared" si="2"/>
        <v>0</v>
      </c>
      <c r="AU35" s="12" t="str">
        <f t="shared" si="10"/>
        <v/>
      </c>
      <c r="AW35" s="140">
        <f t="shared" si="3"/>
        <v>0</v>
      </c>
      <c r="AX35" s="140">
        <f t="shared" si="3"/>
        <v>0</v>
      </c>
      <c r="AY35" s="140">
        <f t="shared" si="4"/>
        <v>0</v>
      </c>
    </row>
    <row r="36" spans="1:51" ht="19.5" customHeight="1" x14ac:dyDescent="0.3">
      <c r="A36" s="90">
        <v>29</v>
      </c>
      <c r="B36" s="16"/>
      <c r="C36" s="21"/>
      <c r="D36" s="21"/>
      <c r="E36" s="125">
        <f t="shared" si="5"/>
        <v>0</v>
      </c>
      <c r="F36" s="16"/>
      <c r="G36" s="16"/>
      <c r="H36" s="1"/>
      <c r="I36" s="17"/>
      <c r="J36" s="17"/>
      <c r="K36" s="99">
        <f t="shared" si="0"/>
        <v>0</v>
      </c>
      <c r="L36" s="17"/>
      <c r="M36" s="123">
        <f>IFERROR(VLOOKUP(B36,'Rates-Exp'!$A$7:$L$85,'Rates-Exp'!C$7,TRUE),0)</f>
        <v>0</v>
      </c>
      <c r="N36" s="17"/>
      <c r="O36" s="71"/>
      <c r="P36" s="100">
        <f>IF(L36="Yes",0,IFERROR(IF(N36="Yes",VLOOKUP(B36,'Rates-Exp'!$A$7:$L$85,'Rates-Exp'!E$7,TRUE),VLOOKUP(B36,'Rates-Exp'!$A$7:$L$85,'Rates-Exp'!D$7,TRUE)),0))</f>
        <v>0</v>
      </c>
      <c r="Q36" s="101">
        <f t="shared" si="6"/>
        <v>0</v>
      </c>
      <c r="R36" s="18"/>
      <c r="S36" s="18"/>
      <c r="T36" s="17"/>
      <c r="U36" s="17"/>
      <c r="V36" s="17"/>
      <c r="W36" s="17"/>
      <c r="X36" s="91">
        <f>IFERROR(VLOOKUP($B36,'Rates-Exp'!$A$7:$L$85,'Rates-Exp'!F$7,TRUE),0)</f>
        <v>0</v>
      </c>
      <c r="Y36" s="91">
        <f>IFERROR(VLOOKUP($B36,'Rates-Exp'!$A$7:$L$85,'Rates-Exp'!G$7,TRUE),0)</f>
        <v>0</v>
      </c>
      <c r="Z36" s="91">
        <f>IFERROR(VLOOKUP($B36,'Rates-Exp'!$A$7:$L$85,'Rates-Exp'!H$7,TRUE),0)</f>
        <v>0</v>
      </c>
      <c r="AA36" s="102">
        <f t="shared" si="7"/>
        <v>0</v>
      </c>
      <c r="AB36" s="17"/>
      <c r="AC36" s="102">
        <f>IFERROR(IF(AB36="Yes",VLOOKUP($B36,'Rates-Exp'!$A$7:$L$85,'Rates-Exp'!L$7,TRUE),0),0)</f>
        <v>0</v>
      </c>
      <c r="AD36" s="18"/>
      <c r="AE36" s="18"/>
      <c r="AF36" s="18"/>
      <c r="AG36" s="103" t="str">
        <f>IFERROR(IF($H$3="Staff",CONCATENATE(VLOOKUP(F36,Lists!$A$1:$B$12,2,FALSE),"-",VLOOKUP(G36,Lists!$F$1:$G$14,2,FALSE)),VLOOKUP(G36,Lists!$I$1:$J$100,2,FALSE)),"")</f>
        <v/>
      </c>
      <c r="AH36" s="129">
        <f t="shared" si="8"/>
        <v>0</v>
      </c>
      <c r="AI36" s="92" t="e">
        <f>VLOOKUP($B36,'Rates-Time'!$A$7:$M$10,'Rates-Time'!C$7,TRUE)*E36</f>
        <v>#N/A</v>
      </c>
      <c r="AJ36" s="92" t="e">
        <f>VLOOKUP($B36,'Rates-Time'!$A$7:$M$10,'Rates-Time'!D$7,TRUE)</f>
        <v>#N/A</v>
      </c>
      <c r="AK36" s="92" t="e">
        <f>VLOOKUP($B36,'Rates-Time'!$A$7:$M$10,'Rates-Time'!E$7,TRUE)</f>
        <v>#N/A</v>
      </c>
      <c r="AL36" s="12">
        <f t="shared" si="9"/>
        <v>30</v>
      </c>
      <c r="AM36" s="12" t="e">
        <f>VLOOKUP($B36,'Rates-Time'!$A$7:$M$10,'Rates-Time'!G$7,TRUE)</f>
        <v>#N/A</v>
      </c>
      <c r="AN36" s="12" t="e">
        <f>VLOOKUP($B36,'Rates-Time'!$A$7:$M$10,'Rates-Time'!H$7,TRUE)</f>
        <v>#N/A</v>
      </c>
      <c r="AO36" s="12" t="e">
        <f>VLOOKUP($B36,'Rates-Time'!$A$7:$M$10,'Rates-Time'!I$7,TRUE)</f>
        <v>#N/A</v>
      </c>
      <c r="AP36" s="12" t="e">
        <f>VLOOKUP($B36,'Rates-Time'!$A$7:$M$10,'Rates-Time'!J$7,TRUE)</f>
        <v>#N/A</v>
      </c>
      <c r="AQ36" s="12" t="e">
        <f>VLOOKUP($B36,'Rates-Time'!$A$7:$M$10,'Rates-Time'!K$7,TRUE)</f>
        <v>#N/A</v>
      </c>
      <c r="AR36" s="12" t="e">
        <f>VLOOKUP($B36,'Rates-Time'!$A$7:$M$10,'Rates-Time'!L$7,TRUE)</f>
        <v>#N/A</v>
      </c>
      <c r="AS36" s="12">
        <f t="shared" si="1"/>
        <v>0</v>
      </c>
      <c r="AT36" s="12" t="b">
        <f t="shared" si="2"/>
        <v>0</v>
      </c>
      <c r="AU36" s="12" t="str">
        <f t="shared" si="10"/>
        <v/>
      </c>
      <c r="AW36" s="140">
        <f t="shared" si="3"/>
        <v>0</v>
      </c>
      <c r="AX36" s="140">
        <f t="shared" si="3"/>
        <v>0</v>
      </c>
      <c r="AY36" s="140">
        <f t="shared" si="4"/>
        <v>0</v>
      </c>
    </row>
    <row r="37" spans="1:51" ht="19.5" customHeight="1" x14ac:dyDescent="0.3">
      <c r="A37" s="90">
        <v>30</v>
      </c>
      <c r="B37" s="16"/>
      <c r="C37" s="21"/>
      <c r="D37" s="21"/>
      <c r="E37" s="125">
        <f t="shared" si="5"/>
        <v>0</v>
      </c>
      <c r="F37" s="16"/>
      <c r="G37" s="16"/>
      <c r="H37" s="1"/>
      <c r="I37" s="17"/>
      <c r="J37" s="17"/>
      <c r="K37" s="99">
        <f t="shared" si="0"/>
        <v>0</v>
      </c>
      <c r="L37" s="17"/>
      <c r="M37" s="123">
        <f>IFERROR(VLOOKUP(B37,'Rates-Exp'!$A$7:$L$85,'Rates-Exp'!C$7,TRUE),0)</f>
        <v>0</v>
      </c>
      <c r="N37" s="17"/>
      <c r="O37" s="71"/>
      <c r="P37" s="100">
        <f>IF(L37="Yes",0,IFERROR(IF(N37="Yes",VLOOKUP(B37,'Rates-Exp'!$A$7:$L$85,'Rates-Exp'!E$7,TRUE),VLOOKUP(B37,'Rates-Exp'!$A$7:$L$85,'Rates-Exp'!D$7,TRUE)),0))</f>
        <v>0</v>
      </c>
      <c r="Q37" s="101">
        <f t="shared" si="6"/>
        <v>0</v>
      </c>
      <c r="R37" s="18"/>
      <c r="S37" s="18"/>
      <c r="T37" s="17"/>
      <c r="U37" s="17"/>
      <c r="V37" s="17"/>
      <c r="W37" s="17"/>
      <c r="X37" s="91">
        <f>IFERROR(VLOOKUP($B37,'Rates-Exp'!$A$7:$L$85,'Rates-Exp'!F$7,TRUE),0)</f>
        <v>0</v>
      </c>
      <c r="Y37" s="91">
        <f>IFERROR(VLOOKUP($B37,'Rates-Exp'!$A$7:$L$85,'Rates-Exp'!G$7,TRUE),0)</f>
        <v>0</v>
      </c>
      <c r="Z37" s="91">
        <f>IFERROR(VLOOKUP($B37,'Rates-Exp'!$A$7:$L$85,'Rates-Exp'!H$7,TRUE),0)</f>
        <v>0</v>
      </c>
      <c r="AA37" s="102">
        <f t="shared" si="7"/>
        <v>0</v>
      </c>
      <c r="AB37" s="17"/>
      <c r="AC37" s="102">
        <f>IFERROR(IF(AB37="Yes",VLOOKUP($B37,'Rates-Exp'!$A$7:$L$85,'Rates-Exp'!L$7,TRUE),0),0)</f>
        <v>0</v>
      </c>
      <c r="AD37" s="18"/>
      <c r="AE37" s="18"/>
      <c r="AF37" s="18"/>
      <c r="AG37" s="103" t="str">
        <f>IFERROR(IF($H$3="Staff",CONCATENATE(VLOOKUP(F37,Lists!$A$1:$B$12,2,FALSE),"-",VLOOKUP(G37,Lists!$F$1:$G$14,2,FALSE)),VLOOKUP(G37,Lists!$I$1:$J$100,2,FALSE)),"")</f>
        <v/>
      </c>
      <c r="AH37" s="129">
        <f t="shared" si="8"/>
        <v>0</v>
      </c>
      <c r="AI37" s="92" t="e">
        <f>VLOOKUP($B37,'Rates-Time'!$A$7:$M$10,'Rates-Time'!C$7,TRUE)*E37</f>
        <v>#N/A</v>
      </c>
      <c r="AJ37" s="92" t="e">
        <f>VLOOKUP($B37,'Rates-Time'!$A$7:$M$10,'Rates-Time'!D$7,TRUE)</f>
        <v>#N/A</v>
      </c>
      <c r="AK37" s="92" t="e">
        <f>VLOOKUP($B37,'Rates-Time'!$A$7:$M$10,'Rates-Time'!E$7,TRUE)</f>
        <v>#N/A</v>
      </c>
      <c r="AL37" s="12">
        <f t="shared" si="9"/>
        <v>31</v>
      </c>
      <c r="AM37" s="12" t="e">
        <f>VLOOKUP($B37,'Rates-Time'!$A$7:$M$10,'Rates-Time'!G$7,TRUE)</f>
        <v>#N/A</v>
      </c>
      <c r="AN37" s="12" t="e">
        <f>VLOOKUP($B37,'Rates-Time'!$A$7:$M$10,'Rates-Time'!H$7,TRUE)</f>
        <v>#N/A</v>
      </c>
      <c r="AO37" s="12" t="e">
        <f>VLOOKUP($B37,'Rates-Time'!$A$7:$M$10,'Rates-Time'!I$7,TRUE)</f>
        <v>#N/A</v>
      </c>
      <c r="AP37" s="12" t="e">
        <f>VLOOKUP($B37,'Rates-Time'!$A$7:$M$10,'Rates-Time'!J$7,TRUE)</f>
        <v>#N/A</v>
      </c>
      <c r="AQ37" s="12" t="e">
        <f>VLOOKUP($B37,'Rates-Time'!$A$7:$M$10,'Rates-Time'!K$7,TRUE)</f>
        <v>#N/A</v>
      </c>
      <c r="AR37" s="12" t="e">
        <f>VLOOKUP($B37,'Rates-Time'!$A$7:$M$10,'Rates-Time'!L$7,TRUE)</f>
        <v>#N/A</v>
      </c>
      <c r="AS37" s="12">
        <f t="shared" si="1"/>
        <v>0</v>
      </c>
      <c r="AT37" s="12" t="b">
        <f t="shared" si="2"/>
        <v>0</v>
      </c>
      <c r="AU37" s="12" t="str">
        <f t="shared" si="10"/>
        <v/>
      </c>
      <c r="AW37" s="140">
        <f t="shared" si="3"/>
        <v>0</v>
      </c>
      <c r="AX37" s="140">
        <f t="shared" si="3"/>
        <v>0</v>
      </c>
      <c r="AY37" s="140">
        <f t="shared" si="4"/>
        <v>0</v>
      </c>
    </row>
    <row r="38" spans="1:51" ht="19.5" customHeight="1" x14ac:dyDescent="0.3">
      <c r="A38" s="93" t="s">
        <v>8</v>
      </c>
      <c r="B38" s="94"/>
      <c r="C38" s="94"/>
      <c r="D38" s="94"/>
      <c r="E38" s="94"/>
      <c r="F38" s="94"/>
      <c r="G38" s="94"/>
      <c r="H38" s="95"/>
      <c r="I38" s="95"/>
      <c r="J38" s="95"/>
      <c r="K38" s="9">
        <f>SUM(K8:K37)</f>
        <v>1524</v>
      </c>
      <c r="L38" s="13"/>
      <c r="M38" s="19"/>
      <c r="N38" s="19"/>
      <c r="O38" s="72"/>
      <c r="P38" s="19"/>
      <c r="Q38" s="10">
        <f>SUM(Q8:Q37)</f>
        <v>300</v>
      </c>
      <c r="R38" s="9">
        <f>SUM(R8:R37)</f>
        <v>100</v>
      </c>
      <c r="S38" s="9">
        <f>SUM(S8:S37)</f>
        <v>0</v>
      </c>
      <c r="T38" s="15"/>
      <c r="U38" s="174"/>
      <c r="V38" s="174"/>
      <c r="W38" s="174"/>
      <c r="X38" s="174"/>
      <c r="Y38" s="174"/>
      <c r="Z38" s="174"/>
      <c r="AA38" s="10">
        <f>SUM(AA8:AA37)</f>
        <v>232.5</v>
      </c>
      <c r="AB38" s="15"/>
      <c r="AC38" s="10">
        <f>SUM(AC8:AC37)</f>
        <v>35</v>
      </c>
      <c r="AD38" s="9">
        <f>SUM(AD8:AD37)</f>
        <v>500</v>
      </c>
      <c r="AE38" s="9">
        <f>SUM(AE8:AE37)</f>
        <v>10</v>
      </c>
      <c r="AF38" s="9">
        <f>SUM(AF8:AF37)</f>
        <v>550</v>
      </c>
      <c r="AG38" s="11"/>
      <c r="AH38" s="131">
        <f>SUM(AH8:AH37)</f>
        <v>3251.5</v>
      </c>
      <c r="AW38" s="141">
        <f>SUM(AW8:AW37)</f>
        <v>14.285714285714278</v>
      </c>
      <c r="AX38" s="141">
        <f t="shared" ref="AX38:AY38" si="11">SUM(AX8:AX37)</f>
        <v>4.7619047619047592</v>
      </c>
      <c r="AY38" s="141">
        <f t="shared" si="11"/>
        <v>5.5357142857142847</v>
      </c>
    </row>
    <row r="39" spans="1:51" ht="19.5" customHeight="1" thickBot="1" x14ac:dyDescent="0.35">
      <c r="A39" s="96" t="s">
        <v>108</v>
      </c>
      <c r="B39" s="97"/>
      <c r="C39" s="97"/>
      <c r="D39" s="97"/>
      <c r="E39" s="97"/>
      <c r="F39" s="97"/>
      <c r="G39" s="97"/>
      <c r="H39" s="97"/>
      <c r="I39" s="97"/>
      <c r="J39" s="97"/>
      <c r="K39" s="9">
        <f>Form2!K58</f>
        <v>0</v>
      </c>
      <c r="L39" s="13"/>
      <c r="M39" s="19"/>
      <c r="N39" s="19"/>
      <c r="O39" s="72"/>
      <c r="P39" s="19"/>
      <c r="Q39" s="10">
        <f>Form2!Q58</f>
        <v>0</v>
      </c>
      <c r="R39" s="9">
        <f>Form2!R58</f>
        <v>0</v>
      </c>
      <c r="S39" s="9">
        <f>Form2!S58</f>
        <v>0</v>
      </c>
      <c r="T39" s="15"/>
      <c r="U39" s="174"/>
      <c r="V39" s="174"/>
      <c r="W39" s="174"/>
      <c r="X39" s="174"/>
      <c r="Y39" s="174"/>
      <c r="Z39" s="174"/>
      <c r="AA39" s="10">
        <f>Form2!AA58</f>
        <v>0</v>
      </c>
      <c r="AB39" s="15"/>
      <c r="AC39" s="10">
        <f>Form2!AC58</f>
        <v>0</v>
      </c>
      <c r="AD39" s="9">
        <f>Form2!AD58</f>
        <v>0</v>
      </c>
      <c r="AE39" s="9">
        <f>Form2!AE58</f>
        <v>0</v>
      </c>
      <c r="AF39" s="9">
        <f>Form2!AF58</f>
        <v>0</v>
      </c>
      <c r="AH39" s="129">
        <f>Form2!AH58</f>
        <v>0</v>
      </c>
      <c r="AT39" s="12" t="s">
        <v>297</v>
      </c>
      <c r="AU39" s="12">
        <f>Form2!AU60</f>
        <v>0</v>
      </c>
      <c r="AW39" s="141">
        <f>Form2!AW58</f>
        <v>0</v>
      </c>
      <c r="AX39" s="141">
        <f>Form2!AX58</f>
        <v>0</v>
      </c>
      <c r="AY39" s="141">
        <f>Form2!AY58</f>
        <v>0</v>
      </c>
    </row>
    <row r="40" spans="1:51" ht="19.5" customHeight="1" thickBot="1" x14ac:dyDescent="0.35">
      <c r="A40" s="93" t="s">
        <v>6</v>
      </c>
      <c r="B40" s="98"/>
      <c r="C40" s="98"/>
      <c r="D40" s="98"/>
      <c r="E40" s="98"/>
      <c r="F40" s="98"/>
      <c r="G40" s="98"/>
      <c r="H40" s="98"/>
      <c r="I40" s="98"/>
      <c r="J40" s="98"/>
      <c r="K40" s="9">
        <f>SUM(K38:K39)</f>
        <v>1524</v>
      </c>
      <c r="L40" s="13"/>
      <c r="M40" s="19"/>
      <c r="N40" s="19"/>
      <c r="O40" s="72"/>
      <c r="P40" s="19"/>
      <c r="Q40" s="10">
        <f>SUM(Q38:Q39)</f>
        <v>300</v>
      </c>
      <c r="R40" s="9">
        <f>SUM(R38:R39)</f>
        <v>100</v>
      </c>
      <c r="S40" s="9">
        <f>SUM(S38:S39)</f>
        <v>0</v>
      </c>
      <c r="T40" s="15"/>
      <c r="U40" s="174"/>
      <c r="V40" s="174"/>
      <c r="W40" s="174"/>
      <c r="X40" s="174"/>
      <c r="Y40" s="174"/>
      <c r="Z40" s="174"/>
      <c r="AA40" s="10">
        <f>SUM(AA38:AA39)</f>
        <v>232.5</v>
      </c>
      <c r="AB40" s="15"/>
      <c r="AC40" s="10">
        <f>SUM(AC38:AC39)</f>
        <v>35</v>
      </c>
      <c r="AD40" s="9">
        <f>SUM(AD38:AD39)</f>
        <v>500</v>
      </c>
      <c r="AE40" s="9">
        <f>SUM(AE38:AE39)</f>
        <v>10</v>
      </c>
      <c r="AF40" s="9">
        <f>SUM(AF38:AF39)</f>
        <v>550</v>
      </c>
      <c r="AG40" s="70">
        <f>SUM(K40:AF40)</f>
        <v>3251.5</v>
      </c>
      <c r="AH40" s="132" t="str">
        <f>IF(SUM(AH38:AH39)=AG40,"OK","SSBA TO CHECK")</f>
        <v>OK</v>
      </c>
      <c r="AT40" s="12" t="s">
        <v>298</v>
      </c>
      <c r="AU40" s="12">
        <f>Form2!AU61</f>
        <v>0</v>
      </c>
      <c r="AW40" s="141">
        <f>SUM(AW38:AW39)</f>
        <v>14.285714285714278</v>
      </c>
      <c r="AX40" s="141">
        <f t="shared" ref="AX40:AY40" si="12">SUM(AX38:AX39)</f>
        <v>4.7619047619047592</v>
      </c>
      <c r="AY40" s="141">
        <f t="shared" si="12"/>
        <v>5.5357142857142847</v>
      </c>
    </row>
    <row r="42" spans="1:51" x14ac:dyDescent="0.3">
      <c r="B42" s="3" t="s">
        <v>104</v>
      </c>
      <c r="AG42" s="135" t="s">
        <v>297</v>
      </c>
      <c r="AH42" s="138">
        <f>SUMIF($AU$7:$AU$38,"60-6",$AH$7:$AH$38)+AU39</f>
        <v>0</v>
      </c>
    </row>
    <row r="43" spans="1:51" x14ac:dyDescent="0.3">
      <c r="B43" s="3" t="s">
        <v>105</v>
      </c>
      <c r="AG43" s="136" t="s">
        <v>298</v>
      </c>
      <c r="AH43" s="137">
        <f>SUMIF($AU$7:$AU$38,"70-7",$AH$7:$AH$38)+AU40</f>
        <v>0</v>
      </c>
    </row>
    <row r="44" spans="1:51" x14ac:dyDescent="0.3">
      <c r="B44" s="175"/>
      <c r="C44" s="176"/>
      <c r="D44" s="176"/>
      <c r="E44" s="176"/>
      <c r="F44" s="176"/>
      <c r="G44" s="176"/>
      <c r="H44" s="177"/>
    </row>
    <row r="45" spans="1:51" x14ac:dyDescent="0.3">
      <c r="B45" s="178"/>
      <c r="C45" s="179"/>
      <c r="D45" s="179"/>
      <c r="E45" s="179"/>
      <c r="F45" s="179"/>
      <c r="G45" s="179"/>
      <c r="H45" s="180"/>
      <c r="AB45" s="28" t="s">
        <v>267</v>
      </c>
      <c r="AC45" s="28"/>
      <c r="AD45" s="12"/>
      <c r="AE45" s="28" t="s">
        <v>113</v>
      </c>
      <c r="AF45" s="28"/>
      <c r="AG45" s="12"/>
    </row>
    <row r="46" spans="1:51" x14ac:dyDescent="0.3">
      <c r="B46" s="181"/>
      <c r="C46" s="182"/>
      <c r="D46" s="182"/>
      <c r="E46" s="182"/>
      <c r="F46" s="182"/>
      <c r="G46" s="182"/>
      <c r="H46" s="183"/>
      <c r="I46" s="2"/>
      <c r="J46" s="2"/>
      <c r="AB46" s="29" t="s">
        <v>272</v>
      </c>
      <c r="AC46" s="29"/>
      <c r="AD46" s="73">
        <f>K40</f>
        <v>1524</v>
      </c>
      <c r="AE46" s="29" t="s">
        <v>1</v>
      </c>
      <c r="AF46" s="29"/>
      <c r="AG46" s="73">
        <f>AW40</f>
        <v>14.285714285714278</v>
      </c>
    </row>
    <row r="47" spans="1:51" x14ac:dyDescent="0.3">
      <c r="B47" s="3" t="s">
        <v>7</v>
      </c>
      <c r="AB47" s="29" t="s">
        <v>268</v>
      </c>
      <c r="AC47" s="29"/>
      <c r="AD47" s="73">
        <f>AA40</f>
        <v>232.5</v>
      </c>
      <c r="AE47" s="104" t="s">
        <v>115</v>
      </c>
      <c r="AF47" s="104"/>
      <c r="AG47" s="73">
        <f>AX40</f>
        <v>4.7619047619047592</v>
      </c>
    </row>
    <row r="48" spans="1:51" x14ac:dyDescent="0.3">
      <c r="AB48" s="29" t="s">
        <v>269</v>
      </c>
      <c r="AC48" s="29"/>
      <c r="AD48" s="73">
        <f>Q40+R40+S40</f>
        <v>400</v>
      </c>
      <c r="AE48" s="104" t="s">
        <v>165</v>
      </c>
      <c r="AF48" s="29"/>
      <c r="AG48" s="73">
        <f>AY40</f>
        <v>5.5357142857142847</v>
      </c>
    </row>
    <row r="49" spans="2:33" x14ac:dyDescent="0.3">
      <c r="B49" s="3" t="s">
        <v>12</v>
      </c>
      <c r="F49" s="3" t="s">
        <v>106</v>
      </c>
      <c r="AB49" s="29" t="s">
        <v>270</v>
      </c>
      <c r="AC49" s="29"/>
      <c r="AD49" s="73">
        <f>AC40+AD40</f>
        <v>535</v>
      </c>
      <c r="AE49" s="29" t="s">
        <v>111</v>
      </c>
      <c r="AF49" s="29"/>
      <c r="AG49" s="105">
        <f>SUM(AG46:AG48)</f>
        <v>24.583333333333321</v>
      </c>
    </row>
    <row r="50" spans="2:33" x14ac:dyDescent="0.3">
      <c r="AB50" s="29" t="s">
        <v>271</v>
      </c>
      <c r="AC50" s="29"/>
      <c r="AD50" s="73">
        <f>AE40+AF40</f>
        <v>560</v>
      </c>
      <c r="AE50" s="29" t="s">
        <v>112</v>
      </c>
      <c r="AF50" s="29"/>
      <c r="AG50" s="12"/>
    </row>
    <row r="51" spans="2:33" x14ac:dyDescent="0.3">
      <c r="B51" s="161"/>
      <c r="C51" s="162"/>
      <c r="D51" s="162"/>
      <c r="E51" s="163"/>
      <c r="G51" s="161"/>
      <c r="H51" s="163"/>
      <c r="I51" s="2"/>
      <c r="J51" s="2"/>
      <c r="AB51" s="29"/>
      <c r="AC51" s="29"/>
      <c r="AD51" s="73"/>
      <c r="AE51" s="29"/>
      <c r="AF51" s="29"/>
      <c r="AG51" s="12"/>
    </row>
    <row r="52" spans="2:33" ht="15" thickBot="1" x14ac:dyDescent="0.35">
      <c r="B52" s="164"/>
      <c r="C52" s="165"/>
      <c r="D52" s="165"/>
      <c r="E52" s="166"/>
      <c r="G52" s="164"/>
      <c r="H52" s="166"/>
      <c r="I52" s="2"/>
      <c r="J52" s="2"/>
      <c r="AB52" s="29" t="s">
        <v>6</v>
      </c>
      <c r="AC52" s="29"/>
      <c r="AD52" s="127">
        <f>SUM(AD46:AD51)</f>
        <v>3251.5</v>
      </c>
      <c r="AE52" s="29" t="s">
        <v>114</v>
      </c>
      <c r="AF52" s="29"/>
      <c r="AG52" s="30"/>
    </row>
    <row r="53" spans="2:33" x14ac:dyDescent="0.3">
      <c r="B53" s="3" t="s">
        <v>266</v>
      </c>
      <c r="G53" s="3" t="s">
        <v>265</v>
      </c>
      <c r="AD53" s="128" t="str">
        <f>IF(AD52=AG40,"OK","Contact SSBA Finance")</f>
        <v>OK</v>
      </c>
    </row>
  </sheetData>
  <sheetProtection algorithmName="SHA-512" hashValue="yDRJS2WiePiAGNXONK8MHlLIToPgQQk6Q7rw/0BrX2KZ5rPEqjGVxPUzBRkQdiNCpESHKGxGW1vLVHUoNGphRQ==" saltValue="XkfwpVRUopTSRZu5mNl92Q==" spinCount="100000" sheet="1" objects="1" scenarios="1" formatCells="0"/>
  <mergeCells count="15">
    <mergeCell ref="B44:H46"/>
    <mergeCell ref="B51:E52"/>
    <mergeCell ref="G51:H52"/>
    <mergeCell ref="U38:W38"/>
    <mergeCell ref="X38:Z38"/>
    <mergeCell ref="U39:W39"/>
    <mergeCell ref="X39:Z39"/>
    <mergeCell ref="U40:W40"/>
    <mergeCell ref="X40:Z40"/>
    <mergeCell ref="AE6:AF6"/>
    <mergeCell ref="E2:F4"/>
    <mergeCell ref="L6:Q6"/>
    <mergeCell ref="R6:S6"/>
    <mergeCell ref="T6:AA6"/>
    <mergeCell ref="AB6:AD6"/>
  </mergeCells>
  <dataValidations count="5">
    <dataValidation type="list" allowBlank="1" showInputMessage="1" showErrorMessage="1" sqref="G8:G37" xr:uid="{DF054430-9FB8-415C-83DC-A7AA0C3A7087}">
      <formula1>INDIRECT($G$7)</formula1>
    </dataValidation>
    <dataValidation type="list" allowBlank="1" showInputMessage="1" showErrorMessage="1" sqref="F8:F37" xr:uid="{A15ACA29-BB77-4DC3-A374-1D19ECD6AEBD}">
      <formula1>INDIRECT($F$7)</formula1>
    </dataValidation>
    <dataValidation type="list" allowBlank="1" showInputMessage="1" showErrorMessage="1" sqref="H3" xr:uid="{6AA1CD92-CC0A-40E5-8DC8-6F4B5520FE7A}">
      <formula1>$AJ$1:$AJ$5</formula1>
    </dataValidation>
    <dataValidation type="list" allowBlank="1" showInputMessage="1" showErrorMessage="1" sqref="C8:D37" xr:uid="{6BD58ABD-518B-4B13-95E5-2A0688B82559}">
      <formula1>TIME</formula1>
    </dataValidation>
    <dataValidation type="list" allowBlank="1" showInputMessage="1" showErrorMessage="1" sqref="T8:W37 AB8:AB37 I8:J37 L8:L37 N8:N37" xr:uid="{0F0C52A3-1F6A-4AC3-9CBE-CD3EE5CC817F}">
      <formula1>"Yes, No"</formula1>
    </dataValidation>
  </dataValidations>
  <printOptions horizontalCentered="1" verticalCentered="1"/>
  <pageMargins left="0.25" right="0.25" top="0.5" bottom="0.5" header="0.3" footer="0.3"/>
  <pageSetup scale="47" orientation="landscape" r:id="rId1"/>
  <drawing r:id="rId2"/>
  <legacyDrawing r:id="rId3"/>
  <extLst>
    <ext xmlns:x14="http://schemas.microsoft.com/office/spreadsheetml/2009/9/main" uri="{CCE6A557-97BC-4b89-ADB6-D9C93CAAB3DF}">
      <x14:dataValidations xmlns:xm="http://schemas.microsoft.com/office/excel/2006/main" count="1">
        <x14:dataValidation type="date" operator="greaterThanOrEqual" allowBlank="1" showInputMessage="1" showErrorMessage="1" error="Check date. If prior to July 1, 2023, please use the old form." xr:uid="{EC98B524-7AB0-4F03-9379-D391C8AAD264}">
          <x14:formula1>
            <xm:f>'Rates-Time'!$A$9</xm:f>
          </x14:formula1>
          <xm:sqref>B8:B37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C2B7E-8471-4A10-AC3B-FCD57512877C}">
  <dimension ref="A1:B50"/>
  <sheetViews>
    <sheetView workbookViewId="0">
      <selection activeCell="B15" sqref="B15"/>
    </sheetView>
  </sheetViews>
  <sheetFormatPr defaultRowHeight="14.4" x14ac:dyDescent="0.3"/>
  <cols>
    <col min="1" max="1" width="18.21875" style="114" customWidth="1"/>
    <col min="2" max="2" width="63.6640625" style="114" customWidth="1"/>
  </cols>
  <sheetData>
    <row r="1" spans="1:2" x14ac:dyDescent="0.3">
      <c r="A1" s="108" t="str">
        <f>Form1!E2</f>
        <v>EXPENSE CLAIM FORM</v>
      </c>
      <c r="B1" s="109"/>
    </row>
    <row r="2" spans="1:2" x14ac:dyDescent="0.3">
      <c r="A2" s="108" t="s">
        <v>170</v>
      </c>
      <c r="B2" s="109"/>
    </row>
    <row r="3" spans="1:2" x14ac:dyDescent="0.3">
      <c r="A3" s="108"/>
      <c r="B3" s="109"/>
    </row>
    <row r="4" spans="1:2" x14ac:dyDescent="0.3">
      <c r="A4" s="109" t="s">
        <v>171</v>
      </c>
      <c r="B4" s="110" t="s">
        <v>345</v>
      </c>
    </row>
    <row r="5" spans="1:2" x14ac:dyDescent="0.3">
      <c r="A5" s="109"/>
      <c r="B5" s="109"/>
    </row>
    <row r="6" spans="1:2" x14ac:dyDescent="0.3">
      <c r="A6" s="111" t="s">
        <v>173</v>
      </c>
      <c r="B6" s="111" t="s">
        <v>174</v>
      </c>
    </row>
    <row r="7" spans="1:2" x14ac:dyDescent="0.3">
      <c r="A7" s="112" t="s">
        <v>172</v>
      </c>
      <c r="B7" s="113" t="s">
        <v>176</v>
      </c>
    </row>
    <row r="8" spans="1:2" x14ac:dyDescent="0.3">
      <c r="A8" s="112" t="s">
        <v>172</v>
      </c>
      <c r="B8" s="113" t="s">
        <v>273</v>
      </c>
    </row>
    <row r="9" spans="1:2" x14ac:dyDescent="0.3">
      <c r="A9" s="112" t="s">
        <v>276</v>
      </c>
      <c r="B9" s="113" t="s">
        <v>275</v>
      </c>
    </row>
    <row r="10" spans="1:2" ht="66" x14ac:dyDescent="0.3">
      <c r="A10" s="112" t="s">
        <v>277</v>
      </c>
      <c r="B10" s="113" t="s">
        <v>281</v>
      </c>
    </row>
    <row r="11" spans="1:2" x14ac:dyDescent="0.3">
      <c r="A11" s="112" t="s">
        <v>283</v>
      </c>
      <c r="B11" s="113" t="s">
        <v>284</v>
      </c>
    </row>
    <row r="12" spans="1:2" ht="66" x14ac:dyDescent="0.3">
      <c r="A12" s="112" t="s">
        <v>285</v>
      </c>
      <c r="B12" s="113" t="s">
        <v>306</v>
      </c>
    </row>
    <row r="13" spans="1:2" ht="79.2" x14ac:dyDescent="0.3">
      <c r="A13" s="112" t="s">
        <v>307</v>
      </c>
      <c r="B13" s="113" t="s">
        <v>308</v>
      </c>
    </row>
    <row r="14" spans="1:2" ht="118.8" x14ac:dyDescent="0.3">
      <c r="A14" s="112" t="s">
        <v>345</v>
      </c>
      <c r="B14" s="113" t="s">
        <v>386</v>
      </c>
    </row>
    <row r="15" spans="1:2" x14ac:dyDescent="0.3">
      <c r="A15" s="112"/>
      <c r="B15" s="113"/>
    </row>
    <row r="16" spans="1:2" x14ac:dyDescent="0.3">
      <c r="A16" s="112"/>
      <c r="B16" s="113"/>
    </row>
    <row r="17" spans="1:2" x14ac:dyDescent="0.3">
      <c r="A17" s="112"/>
      <c r="B17" s="113"/>
    </row>
    <row r="18" spans="1:2" x14ac:dyDescent="0.3">
      <c r="A18" s="112"/>
      <c r="B18" s="113"/>
    </row>
    <row r="19" spans="1:2" x14ac:dyDescent="0.3">
      <c r="A19" s="112"/>
      <c r="B19" s="113"/>
    </row>
    <row r="20" spans="1:2" x14ac:dyDescent="0.3">
      <c r="A20" s="112"/>
      <c r="B20" s="113"/>
    </row>
    <row r="21" spans="1:2" x14ac:dyDescent="0.3">
      <c r="A21" s="112"/>
      <c r="B21" s="113"/>
    </row>
    <row r="22" spans="1:2" x14ac:dyDescent="0.3">
      <c r="A22" s="112"/>
      <c r="B22" s="113"/>
    </row>
    <row r="23" spans="1:2" x14ac:dyDescent="0.3">
      <c r="A23" s="112"/>
      <c r="B23" s="113"/>
    </row>
    <row r="24" spans="1:2" x14ac:dyDescent="0.3">
      <c r="A24" s="112"/>
      <c r="B24" s="113"/>
    </row>
    <row r="25" spans="1:2" x14ac:dyDescent="0.3">
      <c r="A25" s="112"/>
      <c r="B25" s="113"/>
    </row>
    <row r="26" spans="1:2" x14ac:dyDescent="0.3">
      <c r="A26" s="112"/>
      <c r="B26" s="113"/>
    </row>
    <row r="27" spans="1:2" x14ac:dyDescent="0.3">
      <c r="A27" s="112"/>
      <c r="B27" s="113"/>
    </row>
    <row r="28" spans="1:2" x14ac:dyDescent="0.3">
      <c r="A28" s="112"/>
      <c r="B28" s="113"/>
    </row>
    <row r="29" spans="1:2" x14ac:dyDescent="0.3">
      <c r="B29" s="113"/>
    </row>
    <row r="30" spans="1:2" x14ac:dyDescent="0.3">
      <c r="B30" s="113"/>
    </row>
    <row r="50" spans="1:2" x14ac:dyDescent="0.3">
      <c r="A50" s="115" t="s">
        <v>175</v>
      </c>
      <c r="B50" s="115" t="s">
        <v>175</v>
      </c>
    </row>
  </sheetData>
  <dataValidations count="1">
    <dataValidation type="list" allowBlank="1" showInputMessage="1" showErrorMessage="1" sqref="B4" xr:uid="{B5447D7F-435E-4FC5-916A-1D03A821CF6D}">
      <formula1>$A$7:$A$50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01"/>
  <sheetViews>
    <sheetView workbookViewId="0">
      <selection activeCell="B9" sqref="B9"/>
    </sheetView>
  </sheetViews>
  <sheetFormatPr defaultRowHeight="14.4" x14ac:dyDescent="0.3"/>
  <cols>
    <col min="1" max="1" width="24.33203125" bestFit="1" customWidth="1"/>
    <col min="4" max="4" width="20.44140625" bestFit="1" customWidth="1"/>
    <col min="5" max="5" width="5" customWidth="1"/>
    <col min="6" max="6" width="20.44140625" customWidth="1"/>
    <col min="9" max="9" width="41.33203125" style="22" customWidth="1"/>
    <col min="10" max="10" width="10.44140625" style="23" bestFit="1" customWidth="1"/>
    <col min="17" max="17" width="57.88671875" bestFit="1" customWidth="1"/>
  </cols>
  <sheetData>
    <row r="1" spans="1:10" x14ac:dyDescent="0.3">
      <c r="A1" s="75" t="s">
        <v>368</v>
      </c>
      <c r="B1" s="75" t="s">
        <v>346</v>
      </c>
      <c r="D1" s="75" t="s">
        <v>13</v>
      </c>
      <c r="E1" s="75"/>
      <c r="F1" s="75" t="s">
        <v>369</v>
      </c>
      <c r="G1" s="75" t="s">
        <v>367</v>
      </c>
      <c r="I1" s="157" t="s">
        <v>27</v>
      </c>
      <c r="J1" s="157" t="s">
        <v>346</v>
      </c>
    </row>
    <row r="2" spans="1:10" x14ac:dyDescent="0.3">
      <c r="A2" t="s">
        <v>347</v>
      </c>
      <c r="B2">
        <v>3151</v>
      </c>
      <c r="D2" t="s">
        <v>94</v>
      </c>
      <c r="F2" t="s">
        <v>351</v>
      </c>
      <c r="G2">
        <v>10</v>
      </c>
      <c r="I2" s="22" t="s">
        <v>384</v>
      </c>
      <c r="J2" s="157"/>
    </row>
    <row r="3" spans="1:10" x14ac:dyDescent="0.3">
      <c r="A3" t="s">
        <v>366</v>
      </c>
      <c r="B3">
        <v>3012</v>
      </c>
      <c r="D3" t="s">
        <v>95</v>
      </c>
      <c r="F3" t="s">
        <v>358</v>
      </c>
      <c r="G3">
        <v>15</v>
      </c>
      <c r="I3" s="24" t="s">
        <v>51</v>
      </c>
      <c r="J3" s="23" t="s">
        <v>36</v>
      </c>
    </row>
    <row r="4" spans="1:10" x14ac:dyDescent="0.3">
      <c r="A4" t="s">
        <v>348</v>
      </c>
      <c r="B4">
        <v>3335</v>
      </c>
      <c r="D4" t="s">
        <v>118</v>
      </c>
      <c r="F4" t="s">
        <v>357</v>
      </c>
      <c r="G4">
        <v>15</v>
      </c>
      <c r="I4" s="24" t="s">
        <v>278</v>
      </c>
      <c r="J4" s="23" t="s">
        <v>36</v>
      </c>
    </row>
    <row r="5" spans="1:10" x14ac:dyDescent="0.3">
      <c r="A5" t="s">
        <v>365</v>
      </c>
      <c r="B5">
        <v>3011</v>
      </c>
      <c r="D5" t="s">
        <v>117</v>
      </c>
      <c r="F5" t="s">
        <v>359</v>
      </c>
      <c r="G5">
        <v>30</v>
      </c>
      <c r="I5" s="24" t="s">
        <v>33</v>
      </c>
      <c r="J5" s="23" t="s">
        <v>34</v>
      </c>
    </row>
    <row r="6" spans="1:10" x14ac:dyDescent="0.3">
      <c r="A6" t="s">
        <v>350</v>
      </c>
      <c r="B6" t="s">
        <v>370</v>
      </c>
      <c r="D6" t="s">
        <v>30</v>
      </c>
      <c r="F6" t="s">
        <v>360</v>
      </c>
      <c r="G6">
        <v>30</v>
      </c>
      <c r="I6" s="24" t="s">
        <v>35</v>
      </c>
      <c r="J6" s="23" t="s">
        <v>120</v>
      </c>
    </row>
    <row r="7" spans="1:10" x14ac:dyDescent="0.3">
      <c r="A7" t="s">
        <v>62</v>
      </c>
      <c r="B7">
        <v>3340</v>
      </c>
      <c r="D7" t="s">
        <v>116</v>
      </c>
      <c r="F7" t="s">
        <v>361</v>
      </c>
      <c r="G7">
        <v>50</v>
      </c>
      <c r="I7" s="24" t="s">
        <v>37</v>
      </c>
      <c r="J7" s="23" t="s">
        <v>38</v>
      </c>
    </row>
    <row r="8" spans="1:10" x14ac:dyDescent="0.3">
      <c r="A8" t="s">
        <v>399</v>
      </c>
      <c r="B8">
        <v>3920</v>
      </c>
      <c r="D8" t="s">
        <v>11</v>
      </c>
      <c r="F8" t="s">
        <v>362</v>
      </c>
      <c r="G8">
        <v>50</v>
      </c>
      <c r="I8" s="24" t="s">
        <v>295</v>
      </c>
      <c r="J8" s="23" t="s">
        <v>124</v>
      </c>
    </row>
    <row r="9" spans="1:10" x14ac:dyDescent="0.3">
      <c r="A9" t="s">
        <v>352</v>
      </c>
      <c r="B9">
        <v>6211</v>
      </c>
      <c r="F9" t="s">
        <v>349</v>
      </c>
      <c r="G9" s="158" t="s">
        <v>372</v>
      </c>
      <c r="I9" s="24" t="s">
        <v>121</v>
      </c>
      <c r="J9" s="23" t="s">
        <v>122</v>
      </c>
    </row>
    <row r="10" spans="1:10" x14ac:dyDescent="0.3">
      <c r="A10" t="s">
        <v>353</v>
      </c>
      <c r="B10">
        <v>3350</v>
      </c>
      <c r="F10" t="s">
        <v>355</v>
      </c>
      <c r="G10" s="156" t="s">
        <v>373</v>
      </c>
      <c r="I10" s="24" t="s">
        <v>123</v>
      </c>
      <c r="J10" s="23" t="s">
        <v>124</v>
      </c>
    </row>
    <row r="11" spans="1:10" x14ac:dyDescent="0.3">
      <c r="A11" t="s">
        <v>354</v>
      </c>
      <c r="B11">
        <v>3370</v>
      </c>
      <c r="F11" t="s">
        <v>371</v>
      </c>
      <c r="G11">
        <v>25</v>
      </c>
      <c r="I11" s="24" t="s">
        <v>290</v>
      </c>
      <c r="J11" s="23" t="s">
        <v>122</v>
      </c>
    </row>
    <row r="12" spans="1:10" ht="26.4" x14ac:dyDescent="0.3">
      <c r="A12" t="s">
        <v>11</v>
      </c>
      <c r="B12" s="156" t="s">
        <v>356</v>
      </c>
      <c r="F12" t="s">
        <v>391</v>
      </c>
      <c r="G12">
        <v>75</v>
      </c>
      <c r="I12" s="24" t="s">
        <v>317</v>
      </c>
      <c r="J12" s="23" t="s">
        <v>39</v>
      </c>
    </row>
    <row r="13" spans="1:10" x14ac:dyDescent="0.3">
      <c r="F13" t="s">
        <v>388</v>
      </c>
      <c r="G13">
        <v>76</v>
      </c>
      <c r="I13" s="24" t="s">
        <v>125</v>
      </c>
      <c r="J13" s="23" t="s">
        <v>124</v>
      </c>
    </row>
    <row r="14" spans="1:10" x14ac:dyDescent="0.3">
      <c r="F14" t="s">
        <v>11</v>
      </c>
      <c r="G14" s="156" t="s">
        <v>356</v>
      </c>
      <c r="I14" s="24" t="s">
        <v>40</v>
      </c>
      <c r="J14" s="23" t="s">
        <v>41</v>
      </c>
    </row>
    <row r="15" spans="1:10" x14ac:dyDescent="0.3">
      <c r="I15" s="24" t="s">
        <v>42</v>
      </c>
      <c r="J15" s="23" t="s">
        <v>126</v>
      </c>
    </row>
    <row r="16" spans="1:10" x14ac:dyDescent="0.3">
      <c r="I16" s="24" t="s">
        <v>287</v>
      </c>
      <c r="J16" s="23" t="s">
        <v>288</v>
      </c>
    </row>
    <row r="17" spans="9:10" x14ac:dyDescent="0.3">
      <c r="I17" s="24" t="s">
        <v>127</v>
      </c>
      <c r="J17" s="23" t="s">
        <v>128</v>
      </c>
    </row>
    <row r="18" spans="9:10" x14ac:dyDescent="0.3">
      <c r="I18" s="24" t="s">
        <v>45</v>
      </c>
      <c r="J18" s="23" t="s">
        <v>46</v>
      </c>
    </row>
    <row r="19" spans="9:10" x14ac:dyDescent="0.3">
      <c r="I19" s="24" t="s">
        <v>47</v>
      </c>
      <c r="J19" s="23" t="s">
        <v>48</v>
      </c>
    </row>
    <row r="20" spans="9:10" x14ac:dyDescent="0.3">
      <c r="I20" s="24" t="s">
        <v>289</v>
      </c>
      <c r="J20" s="23" t="s">
        <v>291</v>
      </c>
    </row>
    <row r="21" spans="9:10" x14ac:dyDescent="0.3">
      <c r="I21" s="24" t="s">
        <v>49</v>
      </c>
      <c r="J21" s="23" t="s">
        <v>50</v>
      </c>
    </row>
    <row r="22" spans="9:10" x14ac:dyDescent="0.3">
      <c r="I22" s="24" t="s">
        <v>51</v>
      </c>
      <c r="J22" s="23" t="s">
        <v>36</v>
      </c>
    </row>
    <row r="23" spans="9:10" x14ac:dyDescent="0.3">
      <c r="I23" s="24" t="s">
        <v>286</v>
      </c>
      <c r="J23" s="23" t="s">
        <v>52</v>
      </c>
    </row>
    <row r="24" spans="9:10" x14ac:dyDescent="0.3">
      <c r="I24" s="24" t="s">
        <v>53</v>
      </c>
      <c r="J24" s="23" t="s">
        <v>54</v>
      </c>
    </row>
    <row r="25" spans="9:10" x14ac:dyDescent="0.3">
      <c r="I25" s="24" t="s">
        <v>56</v>
      </c>
      <c r="J25" s="25" t="s">
        <v>57</v>
      </c>
    </row>
    <row r="26" spans="9:10" x14ac:dyDescent="0.3">
      <c r="I26" s="24" t="s">
        <v>58</v>
      </c>
      <c r="J26" s="23" t="s">
        <v>59</v>
      </c>
    </row>
    <row r="27" spans="9:10" ht="26.4" x14ac:dyDescent="0.3">
      <c r="I27" s="24" t="s">
        <v>318</v>
      </c>
      <c r="J27" s="23" t="s">
        <v>122</v>
      </c>
    </row>
    <row r="28" spans="9:10" ht="26.4" x14ac:dyDescent="0.3">
      <c r="I28" s="24" t="s">
        <v>60</v>
      </c>
      <c r="J28" s="23" t="s">
        <v>390</v>
      </c>
    </row>
    <row r="29" spans="9:10" x14ac:dyDescent="0.3">
      <c r="I29" s="24" t="s">
        <v>131</v>
      </c>
      <c r="J29" s="23" t="s">
        <v>132</v>
      </c>
    </row>
    <row r="30" spans="9:10" ht="26.4" x14ac:dyDescent="0.3">
      <c r="I30" s="24" t="s">
        <v>319</v>
      </c>
      <c r="J30" s="23" t="s">
        <v>316</v>
      </c>
    </row>
    <row r="31" spans="9:10" x14ac:dyDescent="0.3">
      <c r="I31" s="24" t="s">
        <v>280</v>
      </c>
      <c r="J31" s="23" t="s">
        <v>61</v>
      </c>
    </row>
    <row r="32" spans="9:10" x14ac:dyDescent="0.3">
      <c r="I32" s="24" t="s">
        <v>133</v>
      </c>
      <c r="J32" s="23" t="s">
        <v>134</v>
      </c>
    </row>
    <row r="33" spans="9:10" x14ac:dyDescent="0.3">
      <c r="I33" s="24" t="s">
        <v>135</v>
      </c>
      <c r="J33" s="23" t="s">
        <v>122</v>
      </c>
    </row>
    <row r="34" spans="9:10" x14ac:dyDescent="0.3">
      <c r="I34" s="24" t="s">
        <v>136</v>
      </c>
      <c r="J34" s="23" t="s">
        <v>137</v>
      </c>
    </row>
    <row r="35" spans="9:10" x14ac:dyDescent="0.3">
      <c r="I35" s="22" t="s">
        <v>320</v>
      </c>
      <c r="J35" s="23" t="s">
        <v>134</v>
      </c>
    </row>
    <row r="36" spans="9:10" x14ac:dyDescent="0.3">
      <c r="I36" s="24" t="s">
        <v>294</v>
      </c>
      <c r="J36" s="23" t="s">
        <v>293</v>
      </c>
    </row>
    <row r="37" spans="9:10" x14ac:dyDescent="0.3">
      <c r="I37" s="24" t="s">
        <v>138</v>
      </c>
      <c r="J37" s="23" t="s">
        <v>139</v>
      </c>
    </row>
    <row r="38" spans="9:10" x14ac:dyDescent="0.3">
      <c r="I38" s="24" t="s">
        <v>62</v>
      </c>
      <c r="J38" s="23" t="s">
        <v>63</v>
      </c>
    </row>
    <row r="39" spans="9:10" x14ac:dyDescent="0.3">
      <c r="I39" s="24" t="s">
        <v>64</v>
      </c>
      <c r="J39" s="23" t="s">
        <v>65</v>
      </c>
    </row>
    <row r="40" spans="9:10" x14ac:dyDescent="0.3">
      <c r="I40" s="24" t="s">
        <v>66</v>
      </c>
      <c r="J40" s="23" t="s">
        <v>67</v>
      </c>
    </row>
    <row r="41" spans="9:10" x14ac:dyDescent="0.3">
      <c r="I41" s="24" t="s">
        <v>140</v>
      </c>
      <c r="J41" s="23" t="s">
        <v>124</v>
      </c>
    </row>
    <row r="42" spans="9:10" x14ac:dyDescent="0.3">
      <c r="I42" s="24" t="s">
        <v>68</v>
      </c>
      <c r="J42" s="23" t="s">
        <v>69</v>
      </c>
    </row>
    <row r="43" spans="9:10" x14ac:dyDescent="0.3">
      <c r="I43" s="24" t="s">
        <v>71</v>
      </c>
      <c r="J43" s="23" t="s">
        <v>141</v>
      </c>
    </row>
    <row r="44" spans="9:10" x14ac:dyDescent="0.3">
      <c r="I44" s="24" t="s">
        <v>72</v>
      </c>
      <c r="J44" s="23" t="s">
        <v>141</v>
      </c>
    </row>
    <row r="45" spans="9:10" x14ac:dyDescent="0.3">
      <c r="I45" s="24" t="s">
        <v>73</v>
      </c>
      <c r="J45" s="23" t="s">
        <v>141</v>
      </c>
    </row>
    <row r="46" spans="9:10" x14ac:dyDescent="0.3">
      <c r="I46" s="24" t="s">
        <v>74</v>
      </c>
      <c r="J46" s="23" t="s">
        <v>141</v>
      </c>
    </row>
    <row r="47" spans="9:10" x14ac:dyDescent="0.3">
      <c r="I47" s="24" t="s">
        <v>292</v>
      </c>
      <c r="J47" s="23" t="s">
        <v>293</v>
      </c>
    </row>
    <row r="48" spans="9:10" ht="27" x14ac:dyDescent="0.3">
      <c r="I48" s="22" t="s">
        <v>387</v>
      </c>
      <c r="J48" s="23" t="s">
        <v>389</v>
      </c>
    </row>
    <row r="49" spans="9:10" x14ac:dyDescent="0.3">
      <c r="I49" s="22" t="s">
        <v>142</v>
      </c>
      <c r="J49" s="23" t="s">
        <v>32</v>
      </c>
    </row>
    <row r="50" spans="9:10" x14ac:dyDescent="0.3">
      <c r="I50" s="22" t="s">
        <v>143</v>
      </c>
      <c r="J50" s="23" t="s">
        <v>122</v>
      </c>
    </row>
    <row r="51" spans="9:10" ht="27" x14ac:dyDescent="0.3">
      <c r="I51" s="22" t="s">
        <v>144</v>
      </c>
      <c r="J51" s="23" t="s">
        <v>145</v>
      </c>
    </row>
    <row r="52" spans="9:10" x14ac:dyDescent="0.3">
      <c r="I52" s="22" t="s">
        <v>146</v>
      </c>
      <c r="J52" s="23" t="s">
        <v>76</v>
      </c>
    </row>
    <row r="53" spans="9:10" x14ac:dyDescent="0.3">
      <c r="I53" s="22" t="s">
        <v>77</v>
      </c>
      <c r="J53" s="23" t="s">
        <v>78</v>
      </c>
    </row>
    <row r="54" spans="9:10" x14ac:dyDescent="0.3">
      <c r="I54" s="22" t="s">
        <v>279</v>
      </c>
      <c r="J54" s="23" t="s">
        <v>147</v>
      </c>
    </row>
    <row r="55" spans="9:10" x14ac:dyDescent="0.3">
      <c r="I55" s="22" t="s">
        <v>79</v>
      </c>
      <c r="J55" s="23" t="s">
        <v>80</v>
      </c>
    </row>
    <row r="56" spans="9:10" x14ac:dyDescent="0.3">
      <c r="I56" s="22" t="s">
        <v>81</v>
      </c>
      <c r="J56" s="23" t="s">
        <v>82</v>
      </c>
    </row>
    <row r="57" spans="9:10" ht="27" x14ac:dyDescent="0.3">
      <c r="I57" s="22" t="s">
        <v>83</v>
      </c>
      <c r="J57" s="23" t="s">
        <v>84</v>
      </c>
    </row>
    <row r="58" spans="9:10" x14ac:dyDescent="0.3">
      <c r="I58" s="22" t="s">
        <v>148</v>
      </c>
      <c r="J58" s="23" t="s">
        <v>80</v>
      </c>
    </row>
    <row r="59" spans="9:10" ht="27" x14ac:dyDescent="0.3">
      <c r="I59" s="22" t="s">
        <v>85</v>
      </c>
      <c r="J59" s="23" t="s">
        <v>86</v>
      </c>
    </row>
    <row r="60" spans="9:10" x14ac:dyDescent="0.3">
      <c r="I60" s="22" t="s">
        <v>87</v>
      </c>
      <c r="J60" s="23" t="s">
        <v>88</v>
      </c>
    </row>
    <row r="61" spans="9:10" ht="27" x14ac:dyDescent="0.3">
      <c r="I61" s="22" t="s">
        <v>89</v>
      </c>
      <c r="J61" s="23" t="s">
        <v>90</v>
      </c>
    </row>
    <row r="62" spans="9:10" x14ac:dyDescent="0.3">
      <c r="I62" s="22" t="s">
        <v>91</v>
      </c>
      <c r="J62" s="23" t="s">
        <v>92</v>
      </c>
    </row>
    <row r="65" spans="9:10" x14ac:dyDescent="0.3">
      <c r="I65" s="157" t="s">
        <v>380</v>
      </c>
    </row>
    <row r="66" spans="9:10" x14ac:dyDescent="0.3">
      <c r="I66" s="24" t="s">
        <v>374</v>
      </c>
      <c r="J66" s="23" t="s">
        <v>39</v>
      </c>
    </row>
    <row r="67" spans="9:10" ht="26.4" x14ac:dyDescent="0.3">
      <c r="I67" s="24" t="s">
        <v>375</v>
      </c>
      <c r="J67" s="23" t="s">
        <v>43</v>
      </c>
    </row>
    <row r="68" spans="9:10" x14ac:dyDescent="0.3">
      <c r="I68" s="24" t="s">
        <v>376</v>
      </c>
      <c r="J68" s="23" t="s">
        <v>44</v>
      </c>
    </row>
    <row r="69" spans="9:10" ht="26.4" x14ac:dyDescent="0.3">
      <c r="I69" s="24" t="s">
        <v>377</v>
      </c>
      <c r="J69" s="23" t="s">
        <v>129</v>
      </c>
    </row>
    <row r="70" spans="9:10" ht="26.4" x14ac:dyDescent="0.3">
      <c r="I70" s="24" t="s">
        <v>378</v>
      </c>
      <c r="J70" s="23" t="s">
        <v>130</v>
      </c>
    </row>
    <row r="71" spans="9:10" ht="26.4" x14ac:dyDescent="0.3">
      <c r="I71" s="24" t="s">
        <v>379</v>
      </c>
      <c r="J71" s="23" t="s">
        <v>55</v>
      </c>
    </row>
    <row r="72" spans="9:10" ht="26.4" x14ac:dyDescent="0.3">
      <c r="I72" s="24" t="s">
        <v>381</v>
      </c>
      <c r="J72" s="23" t="s">
        <v>70</v>
      </c>
    </row>
    <row r="73" spans="9:10" ht="26.4" x14ac:dyDescent="0.3">
      <c r="I73" s="24" t="s">
        <v>382</v>
      </c>
      <c r="J73" s="23" t="s">
        <v>122</v>
      </c>
    </row>
    <row r="74" spans="9:10" ht="27" x14ac:dyDescent="0.3">
      <c r="I74" s="22" t="s">
        <v>383</v>
      </c>
      <c r="J74" s="23" t="s">
        <v>75</v>
      </c>
    </row>
    <row r="101" spans="9:9" x14ac:dyDescent="0.3">
      <c r="I101" s="22" t="s">
        <v>385</v>
      </c>
    </row>
  </sheetData>
  <sheetProtection algorithmName="SHA-512" hashValue="hOPW8vHi/h8jQhr8TXRUtPJ/NfwUbu+CcDQEy30g2CQszrZn1AfG8a84dGTGNkRFKza1ZOVEFELG18KW3uP1sA==" saltValue="5x1JajAJbBlMblGbWA/WQw==" spinCount="100000" sheet="1" objects="1" scenarios="1"/>
  <sortState xmlns:xlrd2="http://schemas.microsoft.com/office/spreadsheetml/2017/richdata2" ref="F3:G9">
    <sortCondition ref="F3:F9"/>
  </sortState>
  <dataValidations count="2">
    <dataValidation type="list" allowBlank="1" showInputMessage="1" showErrorMessage="1" errorTitle="Data entry" error="Please enter name of event in Column O for further research" sqref="J67" xr:uid="{00000000-0002-0000-0200-000000000000}">
      <formula1>$D$22</formula1>
    </dataValidation>
    <dataValidation allowBlank="1" showInputMessage="1" showErrorMessage="1" errorTitle="Other" error="Please type name of event in Column O for further research" sqref="I67" xr:uid="{00000000-0002-0000-0200-000001000000}"/>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92"/>
  <sheetViews>
    <sheetView topLeftCell="A16" zoomScale="85" zoomScaleNormal="85" workbookViewId="0">
      <selection activeCell="F32" sqref="F32"/>
    </sheetView>
  </sheetViews>
  <sheetFormatPr defaultRowHeight="14.4" x14ac:dyDescent="0.3"/>
  <cols>
    <col min="1" max="1" width="11.77734375" bestFit="1" customWidth="1"/>
    <col min="2" max="2" width="13.33203125" customWidth="1"/>
    <col min="3" max="4" width="13.109375" style="32" customWidth="1"/>
    <col min="5" max="5" width="15.21875" style="32" customWidth="1"/>
    <col min="6" max="11" width="8.88671875" style="31"/>
    <col min="12" max="12" width="15.44140625" style="31" bestFit="1" customWidth="1"/>
  </cols>
  <sheetData>
    <row r="1" spans="1:12" x14ac:dyDescent="0.3">
      <c r="A1" s="75" t="s">
        <v>162</v>
      </c>
    </row>
    <row r="2" spans="1:12" x14ac:dyDescent="0.3">
      <c r="A2" s="75" t="s">
        <v>119</v>
      </c>
    </row>
    <row r="3" spans="1:12" x14ac:dyDescent="0.3">
      <c r="A3" s="76" t="s">
        <v>149</v>
      </c>
    </row>
    <row r="4" spans="1:12" x14ac:dyDescent="0.3">
      <c r="F4" s="185" t="s">
        <v>5</v>
      </c>
      <c r="G4" s="186"/>
      <c r="H4" s="186"/>
      <c r="I4" s="186"/>
      <c r="J4" s="186"/>
      <c r="K4" s="187"/>
    </row>
    <row r="5" spans="1:12" x14ac:dyDescent="0.3">
      <c r="F5" s="185" t="s">
        <v>24</v>
      </c>
      <c r="G5" s="186"/>
      <c r="H5" s="187"/>
      <c r="I5" s="185" t="s">
        <v>25</v>
      </c>
      <c r="J5" s="186"/>
      <c r="K5" s="187"/>
    </row>
    <row r="6" spans="1:12" s="27" customFormat="1" x14ac:dyDescent="0.3">
      <c r="A6" s="27" t="s">
        <v>20</v>
      </c>
      <c r="B6" s="27" t="s">
        <v>21</v>
      </c>
      <c r="C6" s="46" t="s">
        <v>158</v>
      </c>
      <c r="D6" s="46" t="s">
        <v>1</v>
      </c>
      <c r="E6" s="142" t="s">
        <v>322</v>
      </c>
      <c r="F6" s="47" t="s">
        <v>2</v>
      </c>
      <c r="G6" s="48" t="s">
        <v>3</v>
      </c>
      <c r="H6" s="49" t="s">
        <v>23</v>
      </c>
      <c r="I6" s="47" t="s">
        <v>2</v>
      </c>
      <c r="J6" s="48" t="s">
        <v>3</v>
      </c>
      <c r="K6" s="49" t="s">
        <v>23</v>
      </c>
      <c r="L6" s="50" t="s">
        <v>26</v>
      </c>
    </row>
    <row r="7" spans="1:12" x14ac:dyDescent="0.3">
      <c r="A7" s="33">
        <f>COLUMN()</f>
        <v>1</v>
      </c>
      <c r="B7" s="33">
        <f>COLUMN()</f>
        <v>2</v>
      </c>
      <c r="C7" s="37">
        <f>COLUMN()</f>
        <v>3</v>
      </c>
      <c r="D7" s="37">
        <f>COLUMN()</f>
        <v>4</v>
      </c>
      <c r="E7" s="37">
        <f>COLUMN()</f>
        <v>5</v>
      </c>
      <c r="F7" s="40">
        <f>COLUMN()</f>
        <v>6</v>
      </c>
      <c r="G7" s="33">
        <f>COLUMN()</f>
        <v>7</v>
      </c>
      <c r="H7" s="41">
        <f>COLUMN()</f>
        <v>8</v>
      </c>
      <c r="I7" s="40">
        <f>COLUMN()</f>
        <v>9</v>
      </c>
      <c r="J7" s="33">
        <f>COLUMN()</f>
        <v>10</v>
      </c>
      <c r="K7" s="41">
        <f>COLUMN()</f>
        <v>11</v>
      </c>
      <c r="L7" s="37">
        <f>COLUMN()</f>
        <v>12</v>
      </c>
    </row>
    <row r="8" spans="1:12" x14ac:dyDescent="0.3">
      <c r="A8" s="26">
        <v>40909</v>
      </c>
      <c r="B8" s="34">
        <v>41090</v>
      </c>
      <c r="C8" s="45">
        <v>0</v>
      </c>
      <c r="D8" s="38">
        <v>0.42000000000000004</v>
      </c>
      <c r="E8" s="143">
        <f>D8</f>
        <v>0.42000000000000004</v>
      </c>
      <c r="F8" s="42">
        <v>10</v>
      </c>
      <c r="G8" s="43">
        <v>15</v>
      </c>
      <c r="H8" s="44">
        <v>25</v>
      </c>
      <c r="I8" s="42">
        <f t="shared" ref="I8" si="0">F8*1.5</f>
        <v>15</v>
      </c>
      <c r="J8" s="43">
        <f t="shared" ref="J8" si="1">G8*1.5</f>
        <v>22.5</v>
      </c>
      <c r="K8" s="44">
        <f t="shared" ref="K8" si="2">H8*1.5</f>
        <v>37.5</v>
      </c>
      <c r="L8" s="45">
        <v>25</v>
      </c>
    </row>
    <row r="9" spans="1:12" x14ac:dyDescent="0.3">
      <c r="A9" s="26">
        <v>41091</v>
      </c>
      <c r="B9" s="34">
        <v>41274</v>
      </c>
      <c r="C9" s="45">
        <v>0</v>
      </c>
      <c r="D9" s="38">
        <v>0.39</v>
      </c>
      <c r="E9" s="143">
        <f t="shared" ref="E9:E34" si="3">D9</f>
        <v>0.39</v>
      </c>
      <c r="F9" s="42">
        <v>10</v>
      </c>
      <c r="G9" s="43">
        <v>15</v>
      </c>
      <c r="H9" s="44">
        <v>25</v>
      </c>
      <c r="I9" s="42">
        <f t="shared" ref="I9:I30" si="4">F9*1.5</f>
        <v>15</v>
      </c>
      <c r="J9" s="43">
        <f t="shared" ref="J9:J30" si="5">G9*1.5</f>
        <v>22.5</v>
      </c>
      <c r="K9" s="44">
        <f t="shared" ref="K9:K30" si="6">H9*1.5</f>
        <v>37.5</v>
      </c>
      <c r="L9" s="45">
        <v>25</v>
      </c>
    </row>
    <row r="10" spans="1:12" x14ac:dyDescent="0.3">
      <c r="A10" s="26">
        <v>41275</v>
      </c>
      <c r="B10" s="34">
        <v>41455</v>
      </c>
      <c r="C10" s="45">
        <v>0</v>
      </c>
      <c r="D10" s="38">
        <v>0.39</v>
      </c>
      <c r="E10" s="143">
        <f t="shared" si="3"/>
        <v>0.39</v>
      </c>
      <c r="F10" s="42">
        <v>10</v>
      </c>
      <c r="G10" s="43">
        <v>15</v>
      </c>
      <c r="H10" s="44">
        <v>25</v>
      </c>
      <c r="I10" s="42">
        <f t="shared" si="4"/>
        <v>15</v>
      </c>
      <c r="J10" s="43">
        <f t="shared" si="5"/>
        <v>22.5</v>
      </c>
      <c r="K10" s="44">
        <f t="shared" si="6"/>
        <v>37.5</v>
      </c>
      <c r="L10" s="45">
        <v>25</v>
      </c>
    </row>
    <row r="11" spans="1:12" x14ac:dyDescent="0.3">
      <c r="A11" s="26">
        <v>41456</v>
      </c>
      <c r="B11" s="34">
        <v>41639</v>
      </c>
      <c r="C11" s="45">
        <v>0</v>
      </c>
      <c r="D11" s="38">
        <v>0.39</v>
      </c>
      <c r="E11" s="143">
        <f t="shared" si="3"/>
        <v>0.39</v>
      </c>
      <c r="F11" s="42">
        <v>10</v>
      </c>
      <c r="G11" s="43">
        <v>15</v>
      </c>
      <c r="H11" s="44">
        <v>25</v>
      </c>
      <c r="I11" s="42">
        <f t="shared" si="4"/>
        <v>15</v>
      </c>
      <c r="J11" s="43">
        <f t="shared" si="5"/>
        <v>22.5</v>
      </c>
      <c r="K11" s="44">
        <f t="shared" si="6"/>
        <v>37.5</v>
      </c>
      <c r="L11" s="45">
        <v>25</v>
      </c>
    </row>
    <row r="12" spans="1:12" x14ac:dyDescent="0.3">
      <c r="A12" s="26">
        <v>41640</v>
      </c>
      <c r="B12" s="34">
        <v>41820</v>
      </c>
      <c r="C12" s="45">
        <v>0</v>
      </c>
      <c r="D12" s="38">
        <v>0.39</v>
      </c>
      <c r="E12" s="143">
        <f t="shared" si="3"/>
        <v>0.39</v>
      </c>
      <c r="F12" s="42">
        <v>10</v>
      </c>
      <c r="G12" s="43">
        <v>15</v>
      </c>
      <c r="H12" s="44">
        <v>25</v>
      </c>
      <c r="I12" s="42">
        <f t="shared" si="4"/>
        <v>15</v>
      </c>
      <c r="J12" s="43">
        <f t="shared" si="5"/>
        <v>22.5</v>
      </c>
      <c r="K12" s="44">
        <f t="shared" si="6"/>
        <v>37.5</v>
      </c>
      <c r="L12" s="45">
        <v>25</v>
      </c>
    </row>
    <row r="13" spans="1:12" x14ac:dyDescent="0.3">
      <c r="A13" s="26">
        <v>41821</v>
      </c>
      <c r="B13" s="34">
        <v>42004</v>
      </c>
      <c r="C13" s="45">
        <v>0</v>
      </c>
      <c r="D13" s="38">
        <v>0.39</v>
      </c>
      <c r="E13" s="143">
        <f t="shared" si="3"/>
        <v>0.39</v>
      </c>
      <c r="F13" s="42">
        <v>10</v>
      </c>
      <c r="G13" s="43">
        <v>15</v>
      </c>
      <c r="H13" s="44">
        <v>25</v>
      </c>
      <c r="I13" s="42">
        <f t="shared" si="4"/>
        <v>15</v>
      </c>
      <c r="J13" s="43">
        <f t="shared" si="5"/>
        <v>22.5</v>
      </c>
      <c r="K13" s="44">
        <f t="shared" si="6"/>
        <v>37.5</v>
      </c>
      <c r="L13" s="45">
        <v>25</v>
      </c>
    </row>
    <row r="14" spans="1:12" x14ac:dyDescent="0.3">
      <c r="A14" s="26">
        <v>42005</v>
      </c>
      <c r="B14" s="34">
        <v>42185</v>
      </c>
      <c r="C14" s="45">
        <v>0</v>
      </c>
      <c r="D14" s="38">
        <v>0.39</v>
      </c>
      <c r="E14" s="143">
        <f t="shared" si="3"/>
        <v>0.39</v>
      </c>
      <c r="F14" s="42">
        <v>10</v>
      </c>
      <c r="G14" s="43">
        <v>15</v>
      </c>
      <c r="H14" s="44">
        <v>25</v>
      </c>
      <c r="I14" s="42">
        <f t="shared" si="4"/>
        <v>15</v>
      </c>
      <c r="J14" s="43">
        <f t="shared" si="5"/>
        <v>22.5</v>
      </c>
      <c r="K14" s="44">
        <f t="shared" si="6"/>
        <v>37.5</v>
      </c>
      <c r="L14" s="45">
        <v>25</v>
      </c>
    </row>
    <row r="15" spans="1:12" x14ac:dyDescent="0.3">
      <c r="A15" s="26">
        <v>42186</v>
      </c>
      <c r="B15" s="34">
        <v>42369</v>
      </c>
      <c r="C15" s="45">
        <v>0</v>
      </c>
      <c r="D15" s="38">
        <v>0.39</v>
      </c>
      <c r="E15" s="143">
        <f t="shared" si="3"/>
        <v>0.39</v>
      </c>
      <c r="F15" s="42">
        <v>10</v>
      </c>
      <c r="G15" s="43">
        <v>15</v>
      </c>
      <c r="H15" s="44">
        <v>25</v>
      </c>
      <c r="I15" s="42">
        <f t="shared" si="4"/>
        <v>15</v>
      </c>
      <c r="J15" s="43">
        <f t="shared" si="5"/>
        <v>22.5</v>
      </c>
      <c r="K15" s="44">
        <f t="shared" si="6"/>
        <v>37.5</v>
      </c>
      <c r="L15" s="45">
        <v>25</v>
      </c>
    </row>
    <row r="16" spans="1:12" x14ac:dyDescent="0.3">
      <c r="A16" s="26">
        <v>42370</v>
      </c>
      <c r="B16" s="34">
        <v>42551</v>
      </c>
      <c r="C16" s="45">
        <v>0</v>
      </c>
      <c r="D16" s="38">
        <v>0.39</v>
      </c>
      <c r="E16" s="143">
        <f t="shared" si="3"/>
        <v>0.39</v>
      </c>
      <c r="F16" s="42">
        <v>10</v>
      </c>
      <c r="G16" s="43">
        <v>15</v>
      </c>
      <c r="H16" s="44">
        <v>25</v>
      </c>
      <c r="I16" s="42">
        <f t="shared" si="4"/>
        <v>15</v>
      </c>
      <c r="J16" s="43">
        <f t="shared" si="5"/>
        <v>22.5</v>
      </c>
      <c r="K16" s="44">
        <f t="shared" si="6"/>
        <v>37.5</v>
      </c>
      <c r="L16" s="45">
        <v>25</v>
      </c>
    </row>
    <row r="17" spans="1:12" x14ac:dyDescent="0.3">
      <c r="A17" s="26">
        <v>42552</v>
      </c>
      <c r="B17" s="34">
        <v>42735</v>
      </c>
      <c r="C17" s="45">
        <v>0</v>
      </c>
      <c r="D17" s="38">
        <v>0.39</v>
      </c>
      <c r="E17" s="143">
        <f t="shared" si="3"/>
        <v>0.39</v>
      </c>
      <c r="F17" s="42">
        <v>10</v>
      </c>
      <c r="G17" s="43">
        <v>15</v>
      </c>
      <c r="H17" s="44">
        <v>25</v>
      </c>
      <c r="I17" s="42">
        <f t="shared" si="4"/>
        <v>15</v>
      </c>
      <c r="J17" s="43">
        <f t="shared" si="5"/>
        <v>22.5</v>
      </c>
      <c r="K17" s="44">
        <f t="shared" si="6"/>
        <v>37.5</v>
      </c>
      <c r="L17" s="45">
        <v>25</v>
      </c>
    </row>
    <row r="18" spans="1:12" x14ac:dyDescent="0.3">
      <c r="A18" s="26">
        <v>42736</v>
      </c>
      <c r="B18" s="34">
        <v>42916</v>
      </c>
      <c r="C18" s="45">
        <v>0</v>
      </c>
      <c r="D18" s="38">
        <v>0.39</v>
      </c>
      <c r="E18" s="143">
        <f t="shared" si="3"/>
        <v>0.39</v>
      </c>
      <c r="F18" s="42">
        <v>10</v>
      </c>
      <c r="G18" s="43">
        <v>15</v>
      </c>
      <c r="H18" s="44">
        <v>25</v>
      </c>
      <c r="I18" s="42">
        <f t="shared" si="4"/>
        <v>15</v>
      </c>
      <c r="J18" s="43">
        <f t="shared" si="5"/>
        <v>22.5</v>
      </c>
      <c r="K18" s="44">
        <f t="shared" si="6"/>
        <v>37.5</v>
      </c>
      <c r="L18" s="45">
        <v>25</v>
      </c>
    </row>
    <row r="19" spans="1:12" x14ac:dyDescent="0.3">
      <c r="A19" s="26">
        <v>42917</v>
      </c>
      <c r="B19" s="34">
        <v>43100</v>
      </c>
      <c r="C19" s="45">
        <v>0</v>
      </c>
      <c r="D19" s="38">
        <v>0.39</v>
      </c>
      <c r="E19" s="143">
        <f t="shared" si="3"/>
        <v>0.39</v>
      </c>
      <c r="F19" s="42">
        <v>10</v>
      </c>
      <c r="G19" s="43">
        <v>15</v>
      </c>
      <c r="H19" s="44">
        <v>25</v>
      </c>
      <c r="I19" s="42">
        <f t="shared" si="4"/>
        <v>15</v>
      </c>
      <c r="J19" s="43">
        <f t="shared" si="5"/>
        <v>22.5</v>
      </c>
      <c r="K19" s="44">
        <f t="shared" si="6"/>
        <v>37.5</v>
      </c>
      <c r="L19" s="45">
        <v>25</v>
      </c>
    </row>
    <row r="20" spans="1:12" x14ac:dyDescent="0.3">
      <c r="A20" s="26">
        <v>43101</v>
      </c>
      <c r="B20" s="34">
        <v>43281</v>
      </c>
      <c r="C20" s="45">
        <v>0</v>
      </c>
      <c r="D20" s="38">
        <v>0.39</v>
      </c>
      <c r="E20" s="143">
        <f t="shared" si="3"/>
        <v>0.39</v>
      </c>
      <c r="F20" s="42">
        <v>10</v>
      </c>
      <c r="G20" s="43">
        <v>15</v>
      </c>
      <c r="H20" s="44">
        <v>25</v>
      </c>
      <c r="I20" s="42">
        <f t="shared" si="4"/>
        <v>15</v>
      </c>
      <c r="J20" s="43">
        <f t="shared" si="5"/>
        <v>22.5</v>
      </c>
      <c r="K20" s="44">
        <f t="shared" si="6"/>
        <v>37.5</v>
      </c>
      <c r="L20" s="45">
        <v>25</v>
      </c>
    </row>
    <row r="21" spans="1:12" x14ac:dyDescent="0.3">
      <c r="A21" s="26">
        <v>43282</v>
      </c>
      <c r="B21" s="34">
        <v>43465</v>
      </c>
      <c r="C21" s="45">
        <v>0</v>
      </c>
      <c r="D21" s="38">
        <v>0.39</v>
      </c>
      <c r="E21" s="143">
        <f t="shared" si="3"/>
        <v>0.39</v>
      </c>
      <c r="F21" s="42">
        <v>10</v>
      </c>
      <c r="G21" s="43">
        <v>15</v>
      </c>
      <c r="H21" s="44">
        <v>25</v>
      </c>
      <c r="I21" s="42">
        <f t="shared" si="4"/>
        <v>15</v>
      </c>
      <c r="J21" s="43">
        <f t="shared" si="5"/>
        <v>22.5</v>
      </c>
      <c r="K21" s="44">
        <f t="shared" si="6"/>
        <v>37.5</v>
      </c>
      <c r="L21" s="45">
        <v>25</v>
      </c>
    </row>
    <row r="22" spans="1:12" x14ac:dyDescent="0.3">
      <c r="A22" s="26">
        <v>43466</v>
      </c>
      <c r="B22" s="34">
        <v>43646</v>
      </c>
      <c r="C22" s="45">
        <v>0</v>
      </c>
      <c r="D22" s="38">
        <v>0.39</v>
      </c>
      <c r="E22" s="143">
        <f t="shared" si="3"/>
        <v>0.39</v>
      </c>
      <c r="F22" s="42">
        <v>10</v>
      </c>
      <c r="G22" s="43">
        <v>15</v>
      </c>
      <c r="H22" s="44">
        <v>25</v>
      </c>
      <c r="I22" s="42">
        <f t="shared" si="4"/>
        <v>15</v>
      </c>
      <c r="J22" s="43">
        <f t="shared" si="5"/>
        <v>22.5</v>
      </c>
      <c r="K22" s="44">
        <f t="shared" si="6"/>
        <v>37.5</v>
      </c>
      <c r="L22" s="45">
        <v>25</v>
      </c>
    </row>
    <row r="23" spans="1:12" x14ac:dyDescent="0.3">
      <c r="A23" s="26">
        <v>43647</v>
      </c>
      <c r="B23" s="34">
        <v>43830</v>
      </c>
      <c r="C23" s="45">
        <v>0</v>
      </c>
      <c r="D23" s="38">
        <v>0.42000000000000004</v>
      </c>
      <c r="E23" s="143">
        <f t="shared" si="3"/>
        <v>0.42000000000000004</v>
      </c>
      <c r="F23" s="42">
        <v>10</v>
      </c>
      <c r="G23" s="43">
        <v>15</v>
      </c>
      <c r="H23" s="44">
        <v>25</v>
      </c>
      <c r="I23" s="42">
        <f t="shared" si="4"/>
        <v>15</v>
      </c>
      <c r="J23" s="43">
        <f t="shared" si="5"/>
        <v>22.5</v>
      </c>
      <c r="K23" s="44">
        <f t="shared" si="6"/>
        <v>37.5</v>
      </c>
      <c r="L23" s="45">
        <v>25</v>
      </c>
    </row>
    <row r="24" spans="1:12" x14ac:dyDescent="0.3">
      <c r="A24" s="26">
        <v>43831</v>
      </c>
      <c r="B24" s="34">
        <v>44012</v>
      </c>
      <c r="C24" s="45">
        <v>0</v>
      </c>
      <c r="D24" s="38">
        <v>0.4</v>
      </c>
      <c r="E24" s="143">
        <f t="shared" si="3"/>
        <v>0.4</v>
      </c>
      <c r="F24" s="42">
        <v>10</v>
      </c>
      <c r="G24" s="43">
        <v>15</v>
      </c>
      <c r="H24" s="44">
        <v>25</v>
      </c>
      <c r="I24" s="42">
        <f t="shared" si="4"/>
        <v>15</v>
      </c>
      <c r="J24" s="43">
        <f t="shared" si="5"/>
        <v>22.5</v>
      </c>
      <c r="K24" s="44">
        <f t="shared" si="6"/>
        <v>37.5</v>
      </c>
      <c r="L24" s="45">
        <v>25</v>
      </c>
    </row>
    <row r="25" spans="1:12" x14ac:dyDescent="0.3">
      <c r="A25" s="26">
        <v>44013</v>
      </c>
      <c r="B25" s="34">
        <v>44196</v>
      </c>
      <c r="C25" s="45">
        <v>0</v>
      </c>
      <c r="D25" s="38">
        <v>0.39</v>
      </c>
      <c r="E25" s="143">
        <f t="shared" si="3"/>
        <v>0.39</v>
      </c>
      <c r="F25" s="42">
        <v>10</v>
      </c>
      <c r="G25" s="43">
        <v>15</v>
      </c>
      <c r="H25" s="44">
        <v>25</v>
      </c>
      <c r="I25" s="42">
        <f t="shared" si="4"/>
        <v>15</v>
      </c>
      <c r="J25" s="43">
        <f t="shared" si="5"/>
        <v>22.5</v>
      </c>
      <c r="K25" s="44">
        <f t="shared" si="6"/>
        <v>37.5</v>
      </c>
      <c r="L25" s="45">
        <v>25</v>
      </c>
    </row>
    <row r="26" spans="1:12" x14ac:dyDescent="0.3">
      <c r="A26" s="26">
        <v>44197</v>
      </c>
      <c r="B26" s="34">
        <v>44377</v>
      </c>
      <c r="C26" s="45">
        <v>0</v>
      </c>
      <c r="D26" s="38">
        <v>0.39</v>
      </c>
      <c r="E26" s="143">
        <f t="shared" si="3"/>
        <v>0.39</v>
      </c>
      <c r="F26" s="42">
        <v>10</v>
      </c>
      <c r="G26" s="43">
        <v>15</v>
      </c>
      <c r="H26" s="44">
        <v>25</v>
      </c>
      <c r="I26" s="42">
        <f t="shared" si="4"/>
        <v>15</v>
      </c>
      <c r="J26" s="43">
        <f t="shared" si="5"/>
        <v>22.5</v>
      </c>
      <c r="K26" s="44">
        <f t="shared" si="6"/>
        <v>37.5</v>
      </c>
      <c r="L26" s="45">
        <v>25</v>
      </c>
    </row>
    <row r="27" spans="1:12" x14ac:dyDescent="0.3">
      <c r="A27" s="26">
        <v>44378</v>
      </c>
      <c r="B27" s="34">
        <v>44561</v>
      </c>
      <c r="C27" s="45">
        <v>0</v>
      </c>
      <c r="D27" s="38">
        <v>0.44000000000000006</v>
      </c>
      <c r="E27" s="143">
        <f t="shared" si="3"/>
        <v>0.44000000000000006</v>
      </c>
      <c r="F27" s="42">
        <v>10</v>
      </c>
      <c r="G27" s="43">
        <v>15</v>
      </c>
      <c r="H27" s="44">
        <v>25</v>
      </c>
      <c r="I27" s="42">
        <f t="shared" si="4"/>
        <v>15</v>
      </c>
      <c r="J27" s="43">
        <f t="shared" si="5"/>
        <v>22.5</v>
      </c>
      <c r="K27" s="44">
        <f t="shared" si="6"/>
        <v>37.5</v>
      </c>
      <c r="L27" s="45">
        <v>25</v>
      </c>
    </row>
    <row r="28" spans="1:12" x14ac:dyDescent="0.3">
      <c r="A28" s="26">
        <v>44562</v>
      </c>
      <c r="B28" s="34">
        <v>44742</v>
      </c>
      <c r="C28" s="45">
        <v>0</v>
      </c>
      <c r="D28" s="38">
        <v>0.45000000000000007</v>
      </c>
      <c r="E28" s="143">
        <f t="shared" si="3"/>
        <v>0.45000000000000007</v>
      </c>
      <c r="F28" s="42">
        <v>10</v>
      </c>
      <c r="G28" s="43">
        <v>15</v>
      </c>
      <c r="H28" s="44">
        <v>25</v>
      </c>
      <c r="I28" s="42">
        <f t="shared" si="4"/>
        <v>15</v>
      </c>
      <c r="J28" s="43">
        <f t="shared" si="5"/>
        <v>22.5</v>
      </c>
      <c r="K28" s="44">
        <f t="shared" si="6"/>
        <v>37.5</v>
      </c>
      <c r="L28" s="45">
        <v>25</v>
      </c>
    </row>
    <row r="29" spans="1:12" x14ac:dyDescent="0.3">
      <c r="A29" s="26">
        <v>44743</v>
      </c>
      <c r="B29" s="34">
        <v>44926</v>
      </c>
      <c r="C29" s="45">
        <v>0</v>
      </c>
      <c r="D29" s="38">
        <v>0.59000000000000019</v>
      </c>
      <c r="E29" s="143">
        <f t="shared" si="3"/>
        <v>0.59000000000000019</v>
      </c>
      <c r="F29" s="42">
        <v>10</v>
      </c>
      <c r="G29" s="43">
        <v>15</v>
      </c>
      <c r="H29" s="44">
        <v>25</v>
      </c>
      <c r="I29" s="42">
        <f t="shared" si="4"/>
        <v>15</v>
      </c>
      <c r="J29" s="43">
        <f t="shared" si="5"/>
        <v>22.5</v>
      </c>
      <c r="K29" s="44">
        <f t="shared" si="6"/>
        <v>37.5</v>
      </c>
      <c r="L29" s="45">
        <v>25</v>
      </c>
    </row>
    <row r="30" spans="1:12" x14ac:dyDescent="0.3">
      <c r="A30" s="26">
        <v>44927</v>
      </c>
      <c r="B30" s="34">
        <v>45107</v>
      </c>
      <c r="C30" s="45">
        <v>0</v>
      </c>
      <c r="D30" s="38">
        <v>0.47000000000000008</v>
      </c>
      <c r="E30" s="143">
        <f t="shared" si="3"/>
        <v>0.47000000000000008</v>
      </c>
      <c r="F30" s="42">
        <v>10</v>
      </c>
      <c r="G30" s="43">
        <v>15</v>
      </c>
      <c r="H30" s="44">
        <v>25</v>
      </c>
      <c r="I30" s="42">
        <f t="shared" si="4"/>
        <v>15</v>
      </c>
      <c r="J30" s="43">
        <f t="shared" si="5"/>
        <v>22.5</v>
      </c>
      <c r="K30" s="44">
        <f t="shared" si="6"/>
        <v>37.5</v>
      </c>
      <c r="L30" s="45">
        <v>25</v>
      </c>
    </row>
    <row r="31" spans="1:12" x14ac:dyDescent="0.3">
      <c r="A31" s="26">
        <v>45108</v>
      </c>
      <c r="B31" s="34">
        <v>45291</v>
      </c>
      <c r="C31" s="45">
        <v>10</v>
      </c>
      <c r="D31" s="38">
        <v>0.5</v>
      </c>
      <c r="E31" s="143">
        <f t="shared" si="3"/>
        <v>0.5</v>
      </c>
      <c r="F31" s="42">
        <v>12</v>
      </c>
      <c r="G31" s="43">
        <v>18</v>
      </c>
      <c r="H31" s="44">
        <v>25</v>
      </c>
      <c r="I31" s="42">
        <f t="shared" ref="I31" si="7">F31*1.5</f>
        <v>18</v>
      </c>
      <c r="J31" s="43">
        <f t="shared" ref="J31" si="8">G31*1.5</f>
        <v>27</v>
      </c>
      <c r="K31" s="44">
        <f t="shared" ref="K31" si="9">H31*1.5</f>
        <v>37.5</v>
      </c>
      <c r="L31" s="45">
        <v>35</v>
      </c>
    </row>
    <row r="32" spans="1:12" x14ac:dyDescent="0.3">
      <c r="A32" s="26">
        <v>45292</v>
      </c>
      <c r="B32" s="34">
        <v>45473</v>
      </c>
      <c r="C32" s="45">
        <v>10</v>
      </c>
      <c r="D32" s="38">
        <v>0.46</v>
      </c>
      <c r="E32" s="143">
        <f t="shared" si="3"/>
        <v>0.46</v>
      </c>
      <c r="F32" s="42">
        <v>12</v>
      </c>
      <c r="G32" s="43">
        <v>18</v>
      </c>
      <c r="H32" s="44">
        <v>25</v>
      </c>
      <c r="I32" s="42">
        <v>18</v>
      </c>
      <c r="J32" s="43">
        <v>27</v>
      </c>
      <c r="K32" s="44">
        <v>37.5</v>
      </c>
      <c r="L32" s="45">
        <v>35</v>
      </c>
    </row>
    <row r="33" spans="1:12" x14ac:dyDescent="0.3">
      <c r="A33" s="26">
        <v>45474</v>
      </c>
      <c r="B33" s="34">
        <v>45657</v>
      </c>
      <c r="C33" s="45">
        <v>10</v>
      </c>
      <c r="D33" s="38">
        <v>0.49</v>
      </c>
      <c r="E33" s="143">
        <f t="shared" si="3"/>
        <v>0.49</v>
      </c>
      <c r="F33" s="42">
        <v>12</v>
      </c>
      <c r="G33" s="43">
        <v>18</v>
      </c>
      <c r="H33" s="44">
        <v>25</v>
      </c>
      <c r="I33" s="42">
        <f t="shared" ref="I33" si="10">F33*1.5</f>
        <v>18</v>
      </c>
      <c r="J33" s="43">
        <f t="shared" ref="J33" si="11">G33*1.5</f>
        <v>27</v>
      </c>
      <c r="K33" s="44">
        <f t="shared" ref="K33" si="12">H33*1.5</f>
        <v>37.5</v>
      </c>
      <c r="L33" s="45">
        <v>35</v>
      </c>
    </row>
    <row r="34" spans="1:12" x14ac:dyDescent="0.3">
      <c r="A34" s="26">
        <v>45658</v>
      </c>
      <c r="B34" s="34">
        <v>45838</v>
      </c>
      <c r="C34" s="45">
        <v>10</v>
      </c>
      <c r="D34" s="38">
        <v>0.48</v>
      </c>
      <c r="E34" s="143">
        <f t="shared" si="3"/>
        <v>0.48</v>
      </c>
      <c r="F34" s="42">
        <v>12</v>
      </c>
      <c r="G34" s="43">
        <v>18</v>
      </c>
      <c r="H34" s="44">
        <v>25</v>
      </c>
      <c r="I34" s="42">
        <f t="shared" ref="I34" si="13">F34*1.5</f>
        <v>18</v>
      </c>
      <c r="J34" s="43">
        <f t="shared" ref="J34" si="14">G34*1.5</f>
        <v>27</v>
      </c>
      <c r="K34" s="44">
        <f t="shared" ref="K34" si="15">H34*1.5</f>
        <v>37.5</v>
      </c>
      <c r="L34" s="45">
        <v>35</v>
      </c>
    </row>
    <row r="35" spans="1:12" x14ac:dyDescent="0.3">
      <c r="A35" s="26">
        <v>45839</v>
      </c>
      <c r="B35" s="34">
        <v>46022</v>
      </c>
      <c r="C35" s="150">
        <f>C34</f>
        <v>10</v>
      </c>
      <c r="D35" s="151">
        <v>0.54</v>
      </c>
      <c r="E35" s="152">
        <v>0.56200000000000006</v>
      </c>
      <c r="F35" s="153">
        <v>15</v>
      </c>
      <c r="G35" s="154">
        <v>20</v>
      </c>
      <c r="H35" s="155">
        <v>30</v>
      </c>
      <c r="I35" s="153">
        <v>22.5</v>
      </c>
      <c r="J35" s="154">
        <v>30</v>
      </c>
      <c r="K35" s="155">
        <v>45</v>
      </c>
      <c r="L35" s="150">
        <v>35</v>
      </c>
    </row>
    <row r="36" spans="1:12" x14ac:dyDescent="0.3">
      <c r="A36" s="26">
        <v>46023</v>
      </c>
      <c r="B36" s="34">
        <v>46203</v>
      </c>
      <c r="C36" s="144">
        <f>C35</f>
        <v>10</v>
      </c>
      <c r="D36" s="145">
        <f t="shared" ref="D36:L36" si="16">D35</f>
        <v>0.54</v>
      </c>
      <c r="E36" s="146">
        <f t="shared" si="16"/>
        <v>0.56200000000000006</v>
      </c>
      <c r="F36" s="147">
        <f t="shared" si="16"/>
        <v>15</v>
      </c>
      <c r="G36" s="148">
        <f t="shared" si="16"/>
        <v>20</v>
      </c>
      <c r="H36" s="149">
        <f t="shared" si="16"/>
        <v>30</v>
      </c>
      <c r="I36" s="147">
        <f t="shared" si="16"/>
        <v>22.5</v>
      </c>
      <c r="J36" s="148">
        <f t="shared" si="16"/>
        <v>30</v>
      </c>
      <c r="K36" s="149">
        <f t="shared" si="16"/>
        <v>45</v>
      </c>
      <c r="L36" s="144">
        <f t="shared" si="16"/>
        <v>35</v>
      </c>
    </row>
    <row r="37" spans="1:12" x14ac:dyDescent="0.3">
      <c r="A37" s="26">
        <v>46204</v>
      </c>
      <c r="B37" s="34">
        <v>46387</v>
      </c>
      <c r="C37" s="144">
        <f t="shared" ref="C37:C84" si="17">C36</f>
        <v>10</v>
      </c>
      <c r="D37" s="145">
        <f t="shared" ref="D37:D84" si="18">D36</f>
        <v>0.54</v>
      </c>
      <c r="E37" s="146">
        <f t="shared" ref="E37:E84" si="19">E36</f>
        <v>0.56200000000000006</v>
      </c>
      <c r="F37" s="147">
        <f t="shared" ref="F37:F84" si="20">F36</f>
        <v>15</v>
      </c>
      <c r="G37" s="148">
        <f t="shared" ref="G37:G84" si="21">G36</f>
        <v>20</v>
      </c>
      <c r="H37" s="149">
        <f t="shared" ref="H37:H84" si="22">H36</f>
        <v>30</v>
      </c>
      <c r="I37" s="147">
        <f t="shared" ref="I37:I84" si="23">I36</f>
        <v>22.5</v>
      </c>
      <c r="J37" s="148">
        <f t="shared" ref="J37:J84" si="24">J36</f>
        <v>30</v>
      </c>
      <c r="K37" s="149">
        <f t="shared" ref="K37:K84" si="25">K36</f>
        <v>45</v>
      </c>
      <c r="L37" s="144">
        <f t="shared" ref="L37:L84" si="26">L36</f>
        <v>35</v>
      </c>
    </row>
    <row r="38" spans="1:12" x14ac:dyDescent="0.3">
      <c r="A38" s="26">
        <v>46388</v>
      </c>
      <c r="B38" s="34">
        <v>46568</v>
      </c>
      <c r="C38" s="144">
        <f t="shared" si="17"/>
        <v>10</v>
      </c>
      <c r="D38" s="145">
        <f t="shared" si="18"/>
        <v>0.54</v>
      </c>
      <c r="E38" s="146">
        <f t="shared" si="19"/>
        <v>0.56200000000000006</v>
      </c>
      <c r="F38" s="147">
        <f t="shared" si="20"/>
        <v>15</v>
      </c>
      <c r="G38" s="148">
        <f t="shared" si="21"/>
        <v>20</v>
      </c>
      <c r="H38" s="149">
        <f t="shared" si="22"/>
        <v>30</v>
      </c>
      <c r="I38" s="147">
        <f t="shared" si="23"/>
        <v>22.5</v>
      </c>
      <c r="J38" s="148">
        <f t="shared" si="24"/>
        <v>30</v>
      </c>
      <c r="K38" s="149">
        <f t="shared" si="25"/>
        <v>45</v>
      </c>
      <c r="L38" s="144">
        <f t="shared" si="26"/>
        <v>35</v>
      </c>
    </row>
    <row r="39" spans="1:12" x14ac:dyDescent="0.3">
      <c r="A39" s="26">
        <v>46569</v>
      </c>
      <c r="B39" s="34">
        <v>46752</v>
      </c>
      <c r="C39" s="144">
        <f t="shared" si="17"/>
        <v>10</v>
      </c>
      <c r="D39" s="145">
        <f t="shared" si="18"/>
        <v>0.54</v>
      </c>
      <c r="E39" s="146">
        <f t="shared" si="19"/>
        <v>0.56200000000000006</v>
      </c>
      <c r="F39" s="147">
        <f t="shared" si="20"/>
        <v>15</v>
      </c>
      <c r="G39" s="148">
        <f t="shared" si="21"/>
        <v>20</v>
      </c>
      <c r="H39" s="149">
        <f t="shared" si="22"/>
        <v>30</v>
      </c>
      <c r="I39" s="147">
        <f t="shared" si="23"/>
        <v>22.5</v>
      </c>
      <c r="J39" s="148">
        <f t="shared" si="24"/>
        <v>30</v>
      </c>
      <c r="K39" s="149">
        <f t="shared" si="25"/>
        <v>45</v>
      </c>
      <c r="L39" s="144">
        <f t="shared" si="26"/>
        <v>35</v>
      </c>
    </row>
    <row r="40" spans="1:12" x14ac:dyDescent="0.3">
      <c r="A40" s="26">
        <v>46753</v>
      </c>
      <c r="B40" s="34">
        <v>46934</v>
      </c>
      <c r="C40" s="144">
        <f t="shared" si="17"/>
        <v>10</v>
      </c>
      <c r="D40" s="145">
        <f t="shared" si="18"/>
        <v>0.54</v>
      </c>
      <c r="E40" s="146">
        <f t="shared" si="19"/>
        <v>0.56200000000000006</v>
      </c>
      <c r="F40" s="147">
        <f t="shared" si="20"/>
        <v>15</v>
      </c>
      <c r="G40" s="148">
        <f t="shared" si="21"/>
        <v>20</v>
      </c>
      <c r="H40" s="149">
        <f t="shared" si="22"/>
        <v>30</v>
      </c>
      <c r="I40" s="147">
        <f t="shared" si="23"/>
        <v>22.5</v>
      </c>
      <c r="J40" s="148">
        <f t="shared" si="24"/>
        <v>30</v>
      </c>
      <c r="K40" s="149">
        <f t="shared" si="25"/>
        <v>45</v>
      </c>
      <c r="L40" s="144">
        <f t="shared" si="26"/>
        <v>35</v>
      </c>
    </row>
    <row r="41" spans="1:12" x14ac:dyDescent="0.3">
      <c r="A41" s="26">
        <v>46935</v>
      </c>
      <c r="B41" s="34">
        <v>47118</v>
      </c>
      <c r="C41" s="144">
        <f t="shared" si="17"/>
        <v>10</v>
      </c>
      <c r="D41" s="145">
        <f t="shared" si="18"/>
        <v>0.54</v>
      </c>
      <c r="E41" s="146">
        <f t="shared" si="19"/>
        <v>0.56200000000000006</v>
      </c>
      <c r="F41" s="147">
        <f t="shared" si="20"/>
        <v>15</v>
      </c>
      <c r="G41" s="148">
        <f t="shared" si="21"/>
        <v>20</v>
      </c>
      <c r="H41" s="149">
        <f t="shared" si="22"/>
        <v>30</v>
      </c>
      <c r="I41" s="147">
        <f t="shared" si="23"/>
        <v>22.5</v>
      </c>
      <c r="J41" s="148">
        <f t="shared" si="24"/>
        <v>30</v>
      </c>
      <c r="K41" s="149">
        <f t="shared" si="25"/>
        <v>45</v>
      </c>
      <c r="L41" s="144">
        <f t="shared" si="26"/>
        <v>35</v>
      </c>
    </row>
    <row r="42" spans="1:12" x14ac:dyDescent="0.3">
      <c r="A42" s="26">
        <v>47119</v>
      </c>
      <c r="B42" s="34">
        <v>47299</v>
      </c>
      <c r="C42" s="144">
        <f t="shared" si="17"/>
        <v>10</v>
      </c>
      <c r="D42" s="145">
        <f t="shared" si="18"/>
        <v>0.54</v>
      </c>
      <c r="E42" s="146">
        <f t="shared" si="19"/>
        <v>0.56200000000000006</v>
      </c>
      <c r="F42" s="147">
        <f t="shared" si="20"/>
        <v>15</v>
      </c>
      <c r="G42" s="148">
        <f t="shared" si="21"/>
        <v>20</v>
      </c>
      <c r="H42" s="149">
        <f t="shared" si="22"/>
        <v>30</v>
      </c>
      <c r="I42" s="147">
        <f t="shared" si="23"/>
        <v>22.5</v>
      </c>
      <c r="J42" s="148">
        <f t="shared" si="24"/>
        <v>30</v>
      </c>
      <c r="K42" s="149">
        <f t="shared" si="25"/>
        <v>45</v>
      </c>
      <c r="L42" s="144">
        <f t="shared" si="26"/>
        <v>35</v>
      </c>
    </row>
    <row r="43" spans="1:12" x14ac:dyDescent="0.3">
      <c r="A43" s="26">
        <v>47300</v>
      </c>
      <c r="B43" s="34">
        <v>47483</v>
      </c>
      <c r="C43" s="144">
        <f t="shared" si="17"/>
        <v>10</v>
      </c>
      <c r="D43" s="145">
        <f t="shared" si="18"/>
        <v>0.54</v>
      </c>
      <c r="E43" s="146">
        <f t="shared" si="19"/>
        <v>0.56200000000000006</v>
      </c>
      <c r="F43" s="147">
        <f t="shared" si="20"/>
        <v>15</v>
      </c>
      <c r="G43" s="148">
        <f t="shared" si="21"/>
        <v>20</v>
      </c>
      <c r="H43" s="149">
        <f t="shared" si="22"/>
        <v>30</v>
      </c>
      <c r="I43" s="147">
        <f t="shared" si="23"/>
        <v>22.5</v>
      </c>
      <c r="J43" s="148">
        <f t="shared" si="24"/>
        <v>30</v>
      </c>
      <c r="K43" s="149">
        <f t="shared" si="25"/>
        <v>45</v>
      </c>
      <c r="L43" s="144">
        <f t="shared" si="26"/>
        <v>35</v>
      </c>
    </row>
    <row r="44" spans="1:12" x14ac:dyDescent="0.3">
      <c r="A44" s="26">
        <v>47484</v>
      </c>
      <c r="B44" s="34">
        <v>47664</v>
      </c>
      <c r="C44" s="144">
        <f t="shared" si="17"/>
        <v>10</v>
      </c>
      <c r="D44" s="145">
        <f t="shared" si="18"/>
        <v>0.54</v>
      </c>
      <c r="E44" s="146">
        <f t="shared" si="19"/>
        <v>0.56200000000000006</v>
      </c>
      <c r="F44" s="147">
        <f t="shared" si="20"/>
        <v>15</v>
      </c>
      <c r="G44" s="148">
        <f t="shared" si="21"/>
        <v>20</v>
      </c>
      <c r="H44" s="149">
        <f t="shared" si="22"/>
        <v>30</v>
      </c>
      <c r="I44" s="147">
        <f t="shared" si="23"/>
        <v>22.5</v>
      </c>
      <c r="J44" s="148">
        <f t="shared" si="24"/>
        <v>30</v>
      </c>
      <c r="K44" s="149">
        <f t="shared" si="25"/>
        <v>45</v>
      </c>
      <c r="L44" s="144">
        <f t="shared" si="26"/>
        <v>35</v>
      </c>
    </row>
    <row r="45" spans="1:12" x14ac:dyDescent="0.3">
      <c r="A45" s="26">
        <v>47665</v>
      </c>
      <c r="B45" s="34">
        <v>47848</v>
      </c>
      <c r="C45" s="144">
        <f t="shared" si="17"/>
        <v>10</v>
      </c>
      <c r="D45" s="145">
        <f t="shared" si="18"/>
        <v>0.54</v>
      </c>
      <c r="E45" s="146">
        <f t="shared" si="19"/>
        <v>0.56200000000000006</v>
      </c>
      <c r="F45" s="147">
        <f t="shared" si="20"/>
        <v>15</v>
      </c>
      <c r="G45" s="148">
        <f t="shared" si="21"/>
        <v>20</v>
      </c>
      <c r="H45" s="149">
        <f t="shared" si="22"/>
        <v>30</v>
      </c>
      <c r="I45" s="147">
        <f t="shared" si="23"/>
        <v>22.5</v>
      </c>
      <c r="J45" s="148">
        <f t="shared" si="24"/>
        <v>30</v>
      </c>
      <c r="K45" s="149">
        <f t="shared" si="25"/>
        <v>45</v>
      </c>
      <c r="L45" s="144">
        <f t="shared" si="26"/>
        <v>35</v>
      </c>
    </row>
    <row r="46" spans="1:12" x14ac:dyDescent="0.3">
      <c r="A46" s="26">
        <v>47849</v>
      </c>
      <c r="B46" s="34">
        <v>48029</v>
      </c>
      <c r="C46" s="144">
        <f t="shared" si="17"/>
        <v>10</v>
      </c>
      <c r="D46" s="145">
        <f t="shared" si="18"/>
        <v>0.54</v>
      </c>
      <c r="E46" s="146">
        <f t="shared" si="19"/>
        <v>0.56200000000000006</v>
      </c>
      <c r="F46" s="147">
        <f t="shared" si="20"/>
        <v>15</v>
      </c>
      <c r="G46" s="148">
        <f t="shared" si="21"/>
        <v>20</v>
      </c>
      <c r="H46" s="149">
        <f t="shared" si="22"/>
        <v>30</v>
      </c>
      <c r="I46" s="147">
        <f t="shared" si="23"/>
        <v>22.5</v>
      </c>
      <c r="J46" s="148">
        <f t="shared" si="24"/>
        <v>30</v>
      </c>
      <c r="K46" s="149">
        <f t="shared" si="25"/>
        <v>45</v>
      </c>
      <c r="L46" s="144">
        <f t="shared" si="26"/>
        <v>35</v>
      </c>
    </row>
    <row r="47" spans="1:12" x14ac:dyDescent="0.3">
      <c r="A47" s="26">
        <v>48030</v>
      </c>
      <c r="B47" s="34">
        <v>48213</v>
      </c>
      <c r="C47" s="144">
        <f t="shared" si="17"/>
        <v>10</v>
      </c>
      <c r="D47" s="145">
        <f t="shared" si="18"/>
        <v>0.54</v>
      </c>
      <c r="E47" s="146">
        <f t="shared" si="19"/>
        <v>0.56200000000000006</v>
      </c>
      <c r="F47" s="147">
        <f t="shared" si="20"/>
        <v>15</v>
      </c>
      <c r="G47" s="148">
        <f t="shared" si="21"/>
        <v>20</v>
      </c>
      <c r="H47" s="149">
        <f t="shared" si="22"/>
        <v>30</v>
      </c>
      <c r="I47" s="147">
        <f t="shared" si="23"/>
        <v>22.5</v>
      </c>
      <c r="J47" s="148">
        <f t="shared" si="24"/>
        <v>30</v>
      </c>
      <c r="K47" s="149">
        <f t="shared" si="25"/>
        <v>45</v>
      </c>
      <c r="L47" s="144">
        <f t="shared" si="26"/>
        <v>35</v>
      </c>
    </row>
    <row r="48" spans="1:12" x14ac:dyDescent="0.3">
      <c r="A48" s="26">
        <v>48214</v>
      </c>
      <c r="B48" s="34">
        <v>48395</v>
      </c>
      <c r="C48" s="144">
        <f t="shared" si="17"/>
        <v>10</v>
      </c>
      <c r="D48" s="145">
        <f t="shared" si="18"/>
        <v>0.54</v>
      </c>
      <c r="E48" s="146">
        <f t="shared" si="19"/>
        <v>0.56200000000000006</v>
      </c>
      <c r="F48" s="147">
        <f t="shared" si="20"/>
        <v>15</v>
      </c>
      <c r="G48" s="148">
        <f t="shared" si="21"/>
        <v>20</v>
      </c>
      <c r="H48" s="149">
        <f t="shared" si="22"/>
        <v>30</v>
      </c>
      <c r="I48" s="147">
        <f t="shared" si="23"/>
        <v>22.5</v>
      </c>
      <c r="J48" s="148">
        <f t="shared" si="24"/>
        <v>30</v>
      </c>
      <c r="K48" s="149">
        <f t="shared" si="25"/>
        <v>45</v>
      </c>
      <c r="L48" s="144">
        <f t="shared" si="26"/>
        <v>35</v>
      </c>
    </row>
    <row r="49" spans="1:12" x14ac:dyDescent="0.3">
      <c r="A49" s="26">
        <v>48396</v>
      </c>
      <c r="B49" s="34">
        <v>48579</v>
      </c>
      <c r="C49" s="144">
        <f t="shared" si="17"/>
        <v>10</v>
      </c>
      <c r="D49" s="145">
        <f t="shared" si="18"/>
        <v>0.54</v>
      </c>
      <c r="E49" s="146">
        <f t="shared" si="19"/>
        <v>0.56200000000000006</v>
      </c>
      <c r="F49" s="147">
        <f t="shared" si="20"/>
        <v>15</v>
      </c>
      <c r="G49" s="148">
        <f t="shared" si="21"/>
        <v>20</v>
      </c>
      <c r="H49" s="149">
        <f t="shared" si="22"/>
        <v>30</v>
      </c>
      <c r="I49" s="147">
        <f t="shared" si="23"/>
        <v>22.5</v>
      </c>
      <c r="J49" s="148">
        <f t="shared" si="24"/>
        <v>30</v>
      </c>
      <c r="K49" s="149">
        <f t="shared" si="25"/>
        <v>45</v>
      </c>
      <c r="L49" s="144">
        <f t="shared" si="26"/>
        <v>35</v>
      </c>
    </row>
    <row r="50" spans="1:12" x14ac:dyDescent="0.3">
      <c r="A50" s="26">
        <v>48580</v>
      </c>
      <c r="B50" s="34">
        <v>48760</v>
      </c>
      <c r="C50" s="144">
        <f t="shared" si="17"/>
        <v>10</v>
      </c>
      <c r="D50" s="145">
        <f t="shared" si="18"/>
        <v>0.54</v>
      </c>
      <c r="E50" s="146">
        <f t="shared" si="19"/>
        <v>0.56200000000000006</v>
      </c>
      <c r="F50" s="147">
        <f t="shared" si="20"/>
        <v>15</v>
      </c>
      <c r="G50" s="148">
        <f t="shared" si="21"/>
        <v>20</v>
      </c>
      <c r="H50" s="149">
        <f t="shared" si="22"/>
        <v>30</v>
      </c>
      <c r="I50" s="147">
        <f t="shared" si="23"/>
        <v>22.5</v>
      </c>
      <c r="J50" s="148">
        <f t="shared" si="24"/>
        <v>30</v>
      </c>
      <c r="K50" s="149">
        <f t="shared" si="25"/>
        <v>45</v>
      </c>
      <c r="L50" s="144">
        <f t="shared" si="26"/>
        <v>35</v>
      </c>
    </row>
    <row r="51" spans="1:12" x14ac:dyDescent="0.3">
      <c r="A51" s="26">
        <v>48761</v>
      </c>
      <c r="B51" s="34">
        <v>48944</v>
      </c>
      <c r="C51" s="144">
        <f t="shared" si="17"/>
        <v>10</v>
      </c>
      <c r="D51" s="145">
        <f t="shared" si="18"/>
        <v>0.54</v>
      </c>
      <c r="E51" s="146">
        <f t="shared" si="19"/>
        <v>0.56200000000000006</v>
      </c>
      <c r="F51" s="147">
        <f t="shared" si="20"/>
        <v>15</v>
      </c>
      <c r="G51" s="148">
        <f t="shared" si="21"/>
        <v>20</v>
      </c>
      <c r="H51" s="149">
        <f t="shared" si="22"/>
        <v>30</v>
      </c>
      <c r="I51" s="147">
        <f t="shared" si="23"/>
        <v>22.5</v>
      </c>
      <c r="J51" s="148">
        <f t="shared" si="24"/>
        <v>30</v>
      </c>
      <c r="K51" s="149">
        <f t="shared" si="25"/>
        <v>45</v>
      </c>
      <c r="L51" s="144">
        <f t="shared" si="26"/>
        <v>35</v>
      </c>
    </row>
    <row r="52" spans="1:12" x14ac:dyDescent="0.3">
      <c r="A52" s="26">
        <v>48945</v>
      </c>
      <c r="B52" s="34">
        <v>49125</v>
      </c>
      <c r="C52" s="144">
        <f t="shared" si="17"/>
        <v>10</v>
      </c>
      <c r="D52" s="145">
        <f t="shared" si="18"/>
        <v>0.54</v>
      </c>
      <c r="E52" s="146">
        <f t="shared" si="19"/>
        <v>0.56200000000000006</v>
      </c>
      <c r="F52" s="147">
        <f t="shared" si="20"/>
        <v>15</v>
      </c>
      <c r="G52" s="148">
        <f t="shared" si="21"/>
        <v>20</v>
      </c>
      <c r="H52" s="149">
        <f t="shared" si="22"/>
        <v>30</v>
      </c>
      <c r="I52" s="147">
        <f t="shared" si="23"/>
        <v>22.5</v>
      </c>
      <c r="J52" s="148">
        <f t="shared" si="24"/>
        <v>30</v>
      </c>
      <c r="K52" s="149">
        <f t="shared" si="25"/>
        <v>45</v>
      </c>
      <c r="L52" s="144">
        <f t="shared" si="26"/>
        <v>35</v>
      </c>
    </row>
    <row r="53" spans="1:12" x14ac:dyDescent="0.3">
      <c r="A53" s="26">
        <v>49126</v>
      </c>
      <c r="B53" s="34">
        <v>49309</v>
      </c>
      <c r="C53" s="144">
        <f t="shared" si="17"/>
        <v>10</v>
      </c>
      <c r="D53" s="145">
        <f t="shared" si="18"/>
        <v>0.54</v>
      </c>
      <c r="E53" s="146">
        <f t="shared" si="19"/>
        <v>0.56200000000000006</v>
      </c>
      <c r="F53" s="147">
        <f t="shared" si="20"/>
        <v>15</v>
      </c>
      <c r="G53" s="148">
        <f t="shared" si="21"/>
        <v>20</v>
      </c>
      <c r="H53" s="149">
        <f t="shared" si="22"/>
        <v>30</v>
      </c>
      <c r="I53" s="147">
        <f t="shared" si="23"/>
        <v>22.5</v>
      </c>
      <c r="J53" s="148">
        <f t="shared" si="24"/>
        <v>30</v>
      </c>
      <c r="K53" s="149">
        <f t="shared" si="25"/>
        <v>45</v>
      </c>
      <c r="L53" s="144">
        <f t="shared" si="26"/>
        <v>35</v>
      </c>
    </row>
    <row r="54" spans="1:12" x14ac:dyDescent="0.3">
      <c r="A54" s="26">
        <v>49310</v>
      </c>
      <c r="B54" s="34">
        <v>49490</v>
      </c>
      <c r="C54" s="144">
        <f t="shared" si="17"/>
        <v>10</v>
      </c>
      <c r="D54" s="145">
        <f t="shared" si="18"/>
        <v>0.54</v>
      </c>
      <c r="E54" s="146">
        <f t="shared" si="19"/>
        <v>0.56200000000000006</v>
      </c>
      <c r="F54" s="147">
        <f t="shared" si="20"/>
        <v>15</v>
      </c>
      <c r="G54" s="148">
        <f t="shared" si="21"/>
        <v>20</v>
      </c>
      <c r="H54" s="149">
        <f t="shared" si="22"/>
        <v>30</v>
      </c>
      <c r="I54" s="147">
        <f t="shared" si="23"/>
        <v>22.5</v>
      </c>
      <c r="J54" s="148">
        <f t="shared" si="24"/>
        <v>30</v>
      </c>
      <c r="K54" s="149">
        <f t="shared" si="25"/>
        <v>45</v>
      </c>
      <c r="L54" s="144">
        <f t="shared" si="26"/>
        <v>35</v>
      </c>
    </row>
    <row r="55" spans="1:12" x14ac:dyDescent="0.3">
      <c r="A55" s="26">
        <v>49491</v>
      </c>
      <c r="B55" s="34">
        <v>49674</v>
      </c>
      <c r="C55" s="144">
        <f t="shared" si="17"/>
        <v>10</v>
      </c>
      <c r="D55" s="145">
        <f t="shared" si="18"/>
        <v>0.54</v>
      </c>
      <c r="E55" s="146">
        <f t="shared" si="19"/>
        <v>0.56200000000000006</v>
      </c>
      <c r="F55" s="147">
        <f t="shared" si="20"/>
        <v>15</v>
      </c>
      <c r="G55" s="148">
        <f t="shared" si="21"/>
        <v>20</v>
      </c>
      <c r="H55" s="149">
        <f t="shared" si="22"/>
        <v>30</v>
      </c>
      <c r="I55" s="147">
        <f t="shared" si="23"/>
        <v>22.5</v>
      </c>
      <c r="J55" s="148">
        <f t="shared" si="24"/>
        <v>30</v>
      </c>
      <c r="K55" s="149">
        <f t="shared" si="25"/>
        <v>45</v>
      </c>
      <c r="L55" s="144">
        <f t="shared" si="26"/>
        <v>35</v>
      </c>
    </row>
    <row r="56" spans="1:12" x14ac:dyDescent="0.3">
      <c r="A56" s="26">
        <v>49675</v>
      </c>
      <c r="B56" s="34">
        <v>49856</v>
      </c>
      <c r="C56" s="144">
        <f t="shared" si="17"/>
        <v>10</v>
      </c>
      <c r="D56" s="145">
        <f t="shared" si="18"/>
        <v>0.54</v>
      </c>
      <c r="E56" s="146">
        <f t="shared" si="19"/>
        <v>0.56200000000000006</v>
      </c>
      <c r="F56" s="147">
        <f t="shared" si="20"/>
        <v>15</v>
      </c>
      <c r="G56" s="148">
        <f t="shared" si="21"/>
        <v>20</v>
      </c>
      <c r="H56" s="149">
        <f t="shared" si="22"/>
        <v>30</v>
      </c>
      <c r="I56" s="147">
        <f t="shared" si="23"/>
        <v>22.5</v>
      </c>
      <c r="J56" s="148">
        <f t="shared" si="24"/>
        <v>30</v>
      </c>
      <c r="K56" s="149">
        <f t="shared" si="25"/>
        <v>45</v>
      </c>
      <c r="L56" s="144">
        <f t="shared" si="26"/>
        <v>35</v>
      </c>
    </row>
    <row r="57" spans="1:12" x14ac:dyDescent="0.3">
      <c r="A57" s="26">
        <v>49857</v>
      </c>
      <c r="B57" s="34">
        <v>50040</v>
      </c>
      <c r="C57" s="144">
        <f t="shared" si="17"/>
        <v>10</v>
      </c>
      <c r="D57" s="145">
        <f t="shared" si="18"/>
        <v>0.54</v>
      </c>
      <c r="E57" s="146">
        <f t="shared" si="19"/>
        <v>0.56200000000000006</v>
      </c>
      <c r="F57" s="147">
        <f t="shared" si="20"/>
        <v>15</v>
      </c>
      <c r="G57" s="148">
        <f t="shared" si="21"/>
        <v>20</v>
      </c>
      <c r="H57" s="149">
        <f t="shared" si="22"/>
        <v>30</v>
      </c>
      <c r="I57" s="147">
        <f t="shared" si="23"/>
        <v>22.5</v>
      </c>
      <c r="J57" s="148">
        <f t="shared" si="24"/>
        <v>30</v>
      </c>
      <c r="K57" s="149">
        <f t="shared" si="25"/>
        <v>45</v>
      </c>
      <c r="L57" s="144">
        <f t="shared" si="26"/>
        <v>35</v>
      </c>
    </row>
    <row r="58" spans="1:12" x14ac:dyDescent="0.3">
      <c r="A58" s="26">
        <v>50041</v>
      </c>
      <c r="B58" s="34">
        <v>50221</v>
      </c>
      <c r="C58" s="144">
        <f t="shared" si="17"/>
        <v>10</v>
      </c>
      <c r="D58" s="145">
        <f t="shared" si="18"/>
        <v>0.54</v>
      </c>
      <c r="E58" s="146">
        <f t="shared" si="19"/>
        <v>0.56200000000000006</v>
      </c>
      <c r="F58" s="147">
        <f t="shared" si="20"/>
        <v>15</v>
      </c>
      <c r="G58" s="148">
        <f t="shared" si="21"/>
        <v>20</v>
      </c>
      <c r="H58" s="149">
        <f t="shared" si="22"/>
        <v>30</v>
      </c>
      <c r="I58" s="147">
        <f t="shared" si="23"/>
        <v>22.5</v>
      </c>
      <c r="J58" s="148">
        <f t="shared" si="24"/>
        <v>30</v>
      </c>
      <c r="K58" s="149">
        <f t="shared" si="25"/>
        <v>45</v>
      </c>
      <c r="L58" s="144">
        <f t="shared" si="26"/>
        <v>35</v>
      </c>
    </row>
    <row r="59" spans="1:12" x14ac:dyDescent="0.3">
      <c r="A59" s="26">
        <v>50222</v>
      </c>
      <c r="B59" s="34">
        <v>50405</v>
      </c>
      <c r="C59" s="144">
        <f t="shared" si="17"/>
        <v>10</v>
      </c>
      <c r="D59" s="145">
        <f t="shared" si="18"/>
        <v>0.54</v>
      </c>
      <c r="E59" s="146">
        <f t="shared" si="19"/>
        <v>0.56200000000000006</v>
      </c>
      <c r="F59" s="147">
        <f t="shared" si="20"/>
        <v>15</v>
      </c>
      <c r="G59" s="148">
        <f t="shared" si="21"/>
        <v>20</v>
      </c>
      <c r="H59" s="149">
        <f t="shared" si="22"/>
        <v>30</v>
      </c>
      <c r="I59" s="147">
        <f t="shared" si="23"/>
        <v>22.5</v>
      </c>
      <c r="J59" s="148">
        <f t="shared" si="24"/>
        <v>30</v>
      </c>
      <c r="K59" s="149">
        <f t="shared" si="25"/>
        <v>45</v>
      </c>
      <c r="L59" s="144">
        <f t="shared" si="26"/>
        <v>35</v>
      </c>
    </row>
    <row r="60" spans="1:12" x14ac:dyDescent="0.3">
      <c r="A60" s="26">
        <v>50406</v>
      </c>
      <c r="B60" s="34">
        <v>50586</v>
      </c>
      <c r="C60" s="144">
        <f t="shared" si="17"/>
        <v>10</v>
      </c>
      <c r="D60" s="145">
        <f t="shared" si="18"/>
        <v>0.54</v>
      </c>
      <c r="E60" s="146">
        <f t="shared" si="19"/>
        <v>0.56200000000000006</v>
      </c>
      <c r="F60" s="147">
        <f t="shared" si="20"/>
        <v>15</v>
      </c>
      <c r="G60" s="148">
        <f t="shared" si="21"/>
        <v>20</v>
      </c>
      <c r="H60" s="149">
        <f t="shared" si="22"/>
        <v>30</v>
      </c>
      <c r="I60" s="147">
        <f t="shared" si="23"/>
        <v>22.5</v>
      </c>
      <c r="J60" s="148">
        <f t="shared" si="24"/>
        <v>30</v>
      </c>
      <c r="K60" s="149">
        <f t="shared" si="25"/>
        <v>45</v>
      </c>
      <c r="L60" s="144">
        <f t="shared" si="26"/>
        <v>35</v>
      </c>
    </row>
    <row r="61" spans="1:12" x14ac:dyDescent="0.3">
      <c r="A61" s="26">
        <v>50587</v>
      </c>
      <c r="B61" s="34">
        <v>50770</v>
      </c>
      <c r="C61" s="144">
        <f t="shared" si="17"/>
        <v>10</v>
      </c>
      <c r="D61" s="145">
        <f t="shared" si="18"/>
        <v>0.54</v>
      </c>
      <c r="E61" s="146">
        <f t="shared" si="19"/>
        <v>0.56200000000000006</v>
      </c>
      <c r="F61" s="147">
        <f t="shared" si="20"/>
        <v>15</v>
      </c>
      <c r="G61" s="148">
        <f t="shared" si="21"/>
        <v>20</v>
      </c>
      <c r="H61" s="149">
        <f t="shared" si="22"/>
        <v>30</v>
      </c>
      <c r="I61" s="147">
        <f t="shared" si="23"/>
        <v>22.5</v>
      </c>
      <c r="J61" s="148">
        <f t="shared" si="24"/>
        <v>30</v>
      </c>
      <c r="K61" s="149">
        <f t="shared" si="25"/>
        <v>45</v>
      </c>
      <c r="L61" s="144">
        <f t="shared" si="26"/>
        <v>35</v>
      </c>
    </row>
    <row r="62" spans="1:12" x14ac:dyDescent="0.3">
      <c r="A62" s="26">
        <v>50771</v>
      </c>
      <c r="B62" s="34">
        <v>50951</v>
      </c>
      <c r="C62" s="144">
        <f t="shared" si="17"/>
        <v>10</v>
      </c>
      <c r="D62" s="145">
        <f t="shared" si="18"/>
        <v>0.54</v>
      </c>
      <c r="E62" s="146">
        <f t="shared" si="19"/>
        <v>0.56200000000000006</v>
      </c>
      <c r="F62" s="147">
        <f t="shared" si="20"/>
        <v>15</v>
      </c>
      <c r="G62" s="148">
        <f t="shared" si="21"/>
        <v>20</v>
      </c>
      <c r="H62" s="149">
        <f t="shared" si="22"/>
        <v>30</v>
      </c>
      <c r="I62" s="147">
        <f t="shared" si="23"/>
        <v>22.5</v>
      </c>
      <c r="J62" s="148">
        <f t="shared" si="24"/>
        <v>30</v>
      </c>
      <c r="K62" s="149">
        <f t="shared" si="25"/>
        <v>45</v>
      </c>
      <c r="L62" s="144">
        <f t="shared" si="26"/>
        <v>35</v>
      </c>
    </row>
    <row r="63" spans="1:12" x14ac:dyDescent="0.3">
      <c r="A63" s="26">
        <v>50952</v>
      </c>
      <c r="B63" s="34">
        <v>51135</v>
      </c>
      <c r="C63" s="144">
        <f t="shared" si="17"/>
        <v>10</v>
      </c>
      <c r="D63" s="145">
        <f t="shared" si="18"/>
        <v>0.54</v>
      </c>
      <c r="E63" s="146">
        <f t="shared" si="19"/>
        <v>0.56200000000000006</v>
      </c>
      <c r="F63" s="147">
        <f t="shared" si="20"/>
        <v>15</v>
      </c>
      <c r="G63" s="148">
        <f t="shared" si="21"/>
        <v>20</v>
      </c>
      <c r="H63" s="149">
        <f t="shared" si="22"/>
        <v>30</v>
      </c>
      <c r="I63" s="147">
        <f t="shared" si="23"/>
        <v>22.5</v>
      </c>
      <c r="J63" s="148">
        <f t="shared" si="24"/>
        <v>30</v>
      </c>
      <c r="K63" s="149">
        <f t="shared" si="25"/>
        <v>45</v>
      </c>
      <c r="L63" s="144">
        <f t="shared" si="26"/>
        <v>35</v>
      </c>
    </row>
    <row r="64" spans="1:12" x14ac:dyDescent="0.3">
      <c r="A64" s="26">
        <v>51136</v>
      </c>
      <c r="B64" s="34">
        <v>51317</v>
      </c>
      <c r="C64" s="144">
        <f t="shared" si="17"/>
        <v>10</v>
      </c>
      <c r="D64" s="145">
        <f t="shared" si="18"/>
        <v>0.54</v>
      </c>
      <c r="E64" s="146">
        <f t="shared" si="19"/>
        <v>0.56200000000000006</v>
      </c>
      <c r="F64" s="147">
        <f t="shared" si="20"/>
        <v>15</v>
      </c>
      <c r="G64" s="148">
        <f t="shared" si="21"/>
        <v>20</v>
      </c>
      <c r="H64" s="149">
        <f t="shared" si="22"/>
        <v>30</v>
      </c>
      <c r="I64" s="147">
        <f t="shared" si="23"/>
        <v>22.5</v>
      </c>
      <c r="J64" s="148">
        <f t="shared" si="24"/>
        <v>30</v>
      </c>
      <c r="K64" s="149">
        <f t="shared" si="25"/>
        <v>45</v>
      </c>
      <c r="L64" s="144">
        <f t="shared" si="26"/>
        <v>35</v>
      </c>
    </row>
    <row r="65" spans="1:12" x14ac:dyDescent="0.3">
      <c r="A65" s="26">
        <v>51318</v>
      </c>
      <c r="B65" s="34">
        <v>51501</v>
      </c>
      <c r="C65" s="144">
        <f t="shared" si="17"/>
        <v>10</v>
      </c>
      <c r="D65" s="145">
        <f t="shared" si="18"/>
        <v>0.54</v>
      </c>
      <c r="E65" s="146">
        <f t="shared" si="19"/>
        <v>0.56200000000000006</v>
      </c>
      <c r="F65" s="147">
        <f t="shared" si="20"/>
        <v>15</v>
      </c>
      <c r="G65" s="148">
        <f t="shared" si="21"/>
        <v>20</v>
      </c>
      <c r="H65" s="149">
        <f t="shared" si="22"/>
        <v>30</v>
      </c>
      <c r="I65" s="147">
        <f t="shared" si="23"/>
        <v>22.5</v>
      </c>
      <c r="J65" s="148">
        <f t="shared" si="24"/>
        <v>30</v>
      </c>
      <c r="K65" s="149">
        <f t="shared" si="25"/>
        <v>45</v>
      </c>
      <c r="L65" s="144">
        <f t="shared" si="26"/>
        <v>35</v>
      </c>
    </row>
    <row r="66" spans="1:12" x14ac:dyDescent="0.3">
      <c r="A66" s="26">
        <v>51502</v>
      </c>
      <c r="B66" s="34">
        <v>51682</v>
      </c>
      <c r="C66" s="144">
        <f t="shared" si="17"/>
        <v>10</v>
      </c>
      <c r="D66" s="145">
        <f t="shared" si="18"/>
        <v>0.54</v>
      </c>
      <c r="E66" s="146">
        <f t="shared" si="19"/>
        <v>0.56200000000000006</v>
      </c>
      <c r="F66" s="147">
        <f t="shared" si="20"/>
        <v>15</v>
      </c>
      <c r="G66" s="148">
        <f t="shared" si="21"/>
        <v>20</v>
      </c>
      <c r="H66" s="149">
        <f t="shared" si="22"/>
        <v>30</v>
      </c>
      <c r="I66" s="147">
        <f t="shared" si="23"/>
        <v>22.5</v>
      </c>
      <c r="J66" s="148">
        <f t="shared" si="24"/>
        <v>30</v>
      </c>
      <c r="K66" s="149">
        <f t="shared" si="25"/>
        <v>45</v>
      </c>
      <c r="L66" s="144">
        <f t="shared" si="26"/>
        <v>35</v>
      </c>
    </row>
    <row r="67" spans="1:12" x14ac:dyDescent="0.3">
      <c r="A67" s="26">
        <v>51683</v>
      </c>
      <c r="B67" s="34">
        <v>51866</v>
      </c>
      <c r="C67" s="144">
        <f t="shared" si="17"/>
        <v>10</v>
      </c>
      <c r="D67" s="145">
        <f t="shared" si="18"/>
        <v>0.54</v>
      </c>
      <c r="E67" s="146">
        <f t="shared" si="19"/>
        <v>0.56200000000000006</v>
      </c>
      <c r="F67" s="147">
        <f t="shared" si="20"/>
        <v>15</v>
      </c>
      <c r="G67" s="148">
        <f t="shared" si="21"/>
        <v>20</v>
      </c>
      <c r="H67" s="149">
        <f t="shared" si="22"/>
        <v>30</v>
      </c>
      <c r="I67" s="147">
        <f t="shared" si="23"/>
        <v>22.5</v>
      </c>
      <c r="J67" s="148">
        <f t="shared" si="24"/>
        <v>30</v>
      </c>
      <c r="K67" s="149">
        <f t="shared" si="25"/>
        <v>45</v>
      </c>
      <c r="L67" s="144">
        <f t="shared" si="26"/>
        <v>35</v>
      </c>
    </row>
    <row r="68" spans="1:12" x14ac:dyDescent="0.3">
      <c r="A68" s="26">
        <v>51867</v>
      </c>
      <c r="B68" s="34">
        <v>52047</v>
      </c>
      <c r="C68" s="144">
        <f t="shared" si="17"/>
        <v>10</v>
      </c>
      <c r="D68" s="145">
        <f t="shared" si="18"/>
        <v>0.54</v>
      </c>
      <c r="E68" s="146">
        <f t="shared" si="19"/>
        <v>0.56200000000000006</v>
      </c>
      <c r="F68" s="147">
        <f t="shared" si="20"/>
        <v>15</v>
      </c>
      <c r="G68" s="148">
        <f t="shared" si="21"/>
        <v>20</v>
      </c>
      <c r="H68" s="149">
        <f t="shared" si="22"/>
        <v>30</v>
      </c>
      <c r="I68" s="147">
        <f t="shared" si="23"/>
        <v>22.5</v>
      </c>
      <c r="J68" s="148">
        <f t="shared" si="24"/>
        <v>30</v>
      </c>
      <c r="K68" s="149">
        <f t="shared" si="25"/>
        <v>45</v>
      </c>
      <c r="L68" s="144">
        <f t="shared" si="26"/>
        <v>35</v>
      </c>
    </row>
    <row r="69" spans="1:12" x14ac:dyDescent="0.3">
      <c r="A69" s="26">
        <v>52048</v>
      </c>
      <c r="B69" s="34">
        <v>52231</v>
      </c>
      <c r="C69" s="144">
        <f t="shared" si="17"/>
        <v>10</v>
      </c>
      <c r="D69" s="145">
        <f t="shared" si="18"/>
        <v>0.54</v>
      </c>
      <c r="E69" s="146">
        <f t="shared" si="19"/>
        <v>0.56200000000000006</v>
      </c>
      <c r="F69" s="147">
        <f t="shared" si="20"/>
        <v>15</v>
      </c>
      <c r="G69" s="148">
        <f t="shared" si="21"/>
        <v>20</v>
      </c>
      <c r="H69" s="149">
        <f t="shared" si="22"/>
        <v>30</v>
      </c>
      <c r="I69" s="147">
        <f t="shared" si="23"/>
        <v>22.5</v>
      </c>
      <c r="J69" s="148">
        <f t="shared" si="24"/>
        <v>30</v>
      </c>
      <c r="K69" s="149">
        <f t="shared" si="25"/>
        <v>45</v>
      </c>
      <c r="L69" s="144">
        <f t="shared" si="26"/>
        <v>35</v>
      </c>
    </row>
    <row r="70" spans="1:12" x14ac:dyDescent="0.3">
      <c r="A70" s="26">
        <v>52232</v>
      </c>
      <c r="B70" s="34">
        <v>52412</v>
      </c>
      <c r="C70" s="144">
        <f t="shared" si="17"/>
        <v>10</v>
      </c>
      <c r="D70" s="145">
        <f t="shared" si="18"/>
        <v>0.54</v>
      </c>
      <c r="E70" s="146">
        <f t="shared" si="19"/>
        <v>0.56200000000000006</v>
      </c>
      <c r="F70" s="147">
        <f t="shared" si="20"/>
        <v>15</v>
      </c>
      <c r="G70" s="148">
        <f t="shared" si="21"/>
        <v>20</v>
      </c>
      <c r="H70" s="149">
        <f t="shared" si="22"/>
        <v>30</v>
      </c>
      <c r="I70" s="147">
        <f t="shared" si="23"/>
        <v>22.5</v>
      </c>
      <c r="J70" s="148">
        <f t="shared" si="24"/>
        <v>30</v>
      </c>
      <c r="K70" s="149">
        <f t="shared" si="25"/>
        <v>45</v>
      </c>
      <c r="L70" s="144">
        <f t="shared" si="26"/>
        <v>35</v>
      </c>
    </row>
    <row r="71" spans="1:12" x14ac:dyDescent="0.3">
      <c r="A71" s="26">
        <v>52413</v>
      </c>
      <c r="B71" s="34">
        <v>52596</v>
      </c>
      <c r="C71" s="144">
        <f t="shared" si="17"/>
        <v>10</v>
      </c>
      <c r="D71" s="145">
        <f t="shared" si="18"/>
        <v>0.54</v>
      </c>
      <c r="E71" s="146">
        <f t="shared" si="19"/>
        <v>0.56200000000000006</v>
      </c>
      <c r="F71" s="147">
        <f t="shared" si="20"/>
        <v>15</v>
      </c>
      <c r="G71" s="148">
        <f t="shared" si="21"/>
        <v>20</v>
      </c>
      <c r="H71" s="149">
        <f t="shared" si="22"/>
        <v>30</v>
      </c>
      <c r="I71" s="147">
        <f t="shared" si="23"/>
        <v>22.5</v>
      </c>
      <c r="J71" s="148">
        <f t="shared" si="24"/>
        <v>30</v>
      </c>
      <c r="K71" s="149">
        <f t="shared" si="25"/>
        <v>45</v>
      </c>
      <c r="L71" s="144">
        <f t="shared" si="26"/>
        <v>35</v>
      </c>
    </row>
    <row r="72" spans="1:12" x14ac:dyDescent="0.3">
      <c r="A72" s="26">
        <v>52597</v>
      </c>
      <c r="B72" s="34">
        <v>52778</v>
      </c>
      <c r="C72" s="144">
        <f t="shared" si="17"/>
        <v>10</v>
      </c>
      <c r="D72" s="145">
        <f t="shared" si="18"/>
        <v>0.54</v>
      </c>
      <c r="E72" s="146">
        <f t="shared" si="19"/>
        <v>0.56200000000000006</v>
      </c>
      <c r="F72" s="147">
        <f t="shared" si="20"/>
        <v>15</v>
      </c>
      <c r="G72" s="148">
        <f t="shared" si="21"/>
        <v>20</v>
      </c>
      <c r="H72" s="149">
        <f t="shared" si="22"/>
        <v>30</v>
      </c>
      <c r="I72" s="147">
        <f t="shared" si="23"/>
        <v>22.5</v>
      </c>
      <c r="J72" s="148">
        <f t="shared" si="24"/>
        <v>30</v>
      </c>
      <c r="K72" s="149">
        <f t="shared" si="25"/>
        <v>45</v>
      </c>
      <c r="L72" s="144">
        <f t="shared" si="26"/>
        <v>35</v>
      </c>
    </row>
    <row r="73" spans="1:12" x14ac:dyDescent="0.3">
      <c r="A73" s="26">
        <v>52779</v>
      </c>
      <c r="B73" s="34">
        <v>52962</v>
      </c>
      <c r="C73" s="144">
        <f t="shared" si="17"/>
        <v>10</v>
      </c>
      <c r="D73" s="145">
        <f t="shared" si="18"/>
        <v>0.54</v>
      </c>
      <c r="E73" s="146">
        <f t="shared" si="19"/>
        <v>0.56200000000000006</v>
      </c>
      <c r="F73" s="147">
        <f t="shared" si="20"/>
        <v>15</v>
      </c>
      <c r="G73" s="148">
        <f t="shared" si="21"/>
        <v>20</v>
      </c>
      <c r="H73" s="149">
        <f t="shared" si="22"/>
        <v>30</v>
      </c>
      <c r="I73" s="147">
        <f t="shared" si="23"/>
        <v>22.5</v>
      </c>
      <c r="J73" s="148">
        <f t="shared" si="24"/>
        <v>30</v>
      </c>
      <c r="K73" s="149">
        <f t="shared" si="25"/>
        <v>45</v>
      </c>
      <c r="L73" s="144">
        <f t="shared" si="26"/>
        <v>35</v>
      </c>
    </row>
    <row r="74" spans="1:12" x14ac:dyDescent="0.3">
      <c r="A74" s="26">
        <v>52963</v>
      </c>
      <c r="B74" s="34">
        <v>53143</v>
      </c>
      <c r="C74" s="144">
        <f t="shared" si="17"/>
        <v>10</v>
      </c>
      <c r="D74" s="145">
        <f t="shared" si="18"/>
        <v>0.54</v>
      </c>
      <c r="E74" s="146">
        <f t="shared" si="19"/>
        <v>0.56200000000000006</v>
      </c>
      <c r="F74" s="147">
        <f t="shared" si="20"/>
        <v>15</v>
      </c>
      <c r="G74" s="148">
        <f t="shared" si="21"/>
        <v>20</v>
      </c>
      <c r="H74" s="149">
        <f t="shared" si="22"/>
        <v>30</v>
      </c>
      <c r="I74" s="147">
        <f t="shared" si="23"/>
        <v>22.5</v>
      </c>
      <c r="J74" s="148">
        <f t="shared" si="24"/>
        <v>30</v>
      </c>
      <c r="K74" s="149">
        <f t="shared" si="25"/>
        <v>45</v>
      </c>
      <c r="L74" s="144">
        <f t="shared" si="26"/>
        <v>35</v>
      </c>
    </row>
    <row r="75" spans="1:12" x14ac:dyDescent="0.3">
      <c r="A75" s="26">
        <v>53144</v>
      </c>
      <c r="B75" s="34">
        <v>53327</v>
      </c>
      <c r="C75" s="144">
        <f t="shared" si="17"/>
        <v>10</v>
      </c>
      <c r="D75" s="145">
        <f t="shared" si="18"/>
        <v>0.54</v>
      </c>
      <c r="E75" s="146">
        <f t="shared" si="19"/>
        <v>0.56200000000000006</v>
      </c>
      <c r="F75" s="147">
        <f t="shared" si="20"/>
        <v>15</v>
      </c>
      <c r="G75" s="148">
        <f t="shared" si="21"/>
        <v>20</v>
      </c>
      <c r="H75" s="149">
        <f t="shared" si="22"/>
        <v>30</v>
      </c>
      <c r="I75" s="147">
        <f t="shared" si="23"/>
        <v>22.5</v>
      </c>
      <c r="J75" s="148">
        <f t="shared" si="24"/>
        <v>30</v>
      </c>
      <c r="K75" s="149">
        <f t="shared" si="25"/>
        <v>45</v>
      </c>
      <c r="L75" s="144">
        <f t="shared" si="26"/>
        <v>35</v>
      </c>
    </row>
    <row r="76" spans="1:12" x14ac:dyDescent="0.3">
      <c r="A76" s="26">
        <v>53328</v>
      </c>
      <c r="B76" s="34">
        <v>53508</v>
      </c>
      <c r="C76" s="144">
        <f t="shared" si="17"/>
        <v>10</v>
      </c>
      <c r="D76" s="145">
        <f t="shared" si="18"/>
        <v>0.54</v>
      </c>
      <c r="E76" s="146">
        <f t="shared" si="19"/>
        <v>0.56200000000000006</v>
      </c>
      <c r="F76" s="147">
        <f t="shared" si="20"/>
        <v>15</v>
      </c>
      <c r="G76" s="148">
        <f t="shared" si="21"/>
        <v>20</v>
      </c>
      <c r="H76" s="149">
        <f t="shared" si="22"/>
        <v>30</v>
      </c>
      <c r="I76" s="147">
        <f t="shared" si="23"/>
        <v>22.5</v>
      </c>
      <c r="J76" s="148">
        <f t="shared" si="24"/>
        <v>30</v>
      </c>
      <c r="K76" s="149">
        <f t="shared" si="25"/>
        <v>45</v>
      </c>
      <c r="L76" s="144">
        <f t="shared" si="26"/>
        <v>35</v>
      </c>
    </row>
    <row r="77" spans="1:12" x14ac:dyDescent="0.3">
      <c r="A77" s="26">
        <v>53509</v>
      </c>
      <c r="B77" s="34">
        <v>53692</v>
      </c>
      <c r="C77" s="144">
        <f t="shared" si="17"/>
        <v>10</v>
      </c>
      <c r="D77" s="145">
        <f t="shared" si="18"/>
        <v>0.54</v>
      </c>
      <c r="E77" s="146">
        <f t="shared" si="19"/>
        <v>0.56200000000000006</v>
      </c>
      <c r="F77" s="147">
        <f t="shared" si="20"/>
        <v>15</v>
      </c>
      <c r="G77" s="148">
        <f t="shared" si="21"/>
        <v>20</v>
      </c>
      <c r="H77" s="149">
        <f t="shared" si="22"/>
        <v>30</v>
      </c>
      <c r="I77" s="147">
        <f t="shared" si="23"/>
        <v>22.5</v>
      </c>
      <c r="J77" s="148">
        <f t="shared" si="24"/>
        <v>30</v>
      </c>
      <c r="K77" s="149">
        <f t="shared" si="25"/>
        <v>45</v>
      </c>
      <c r="L77" s="144">
        <f t="shared" si="26"/>
        <v>35</v>
      </c>
    </row>
    <row r="78" spans="1:12" x14ac:dyDescent="0.3">
      <c r="A78" s="26">
        <v>53693</v>
      </c>
      <c r="B78" s="34">
        <v>53873</v>
      </c>
      <c r="C78" s="144">
        <f t="shared" si="17"/>
        <v>10</v>
      </c>
      <c r="D78" s="145">
        <f t="shared" si="18"/>
        <v>0.54</v>
      </c>
      <c r="E78" s="146">
        <f t="shared" si="19"/>
        <v>0.56200000000000006</v>
      </c>
      <c r="F78" s="147">
        <f t="shared" si="20"/>
        <v>15</v>
      </c>
      <c r="G78" s="148">
        <f t="shared" si="21"/>
        <v>20</v>
      </c>
      <c r="H78" s="149">
        <f t="shared" si="22"/>
        <v>30</v>
      </c>
      <c r="I78" s="147">
        <f t="shared" si="23"/>
        <v>22.5</v>
      </c>
      <c r="J78" s="148">
        <f t="shared" si="24"/>
        <v>30</v>
      </c>
      <c r="K78" s="149">
        <f t="shared" si="25"/>
        <v>45</v>
      </c>
      <c r="L78" s="144">
        <f t="shared" si="26"/>
        <v>35</v>
      </c>
    </row>
    <row r="79" spans="1:12" x14ac:dyDescent="0.3">
      <c r="A79" s="26">
        <v>53874</v>
      </c>
      <c r="B79" s="34">
        <v>54057</v>
      </c>
      <c r="C79" s="144">
        <f t="shared" si="17"/>
        <v>10</v>
      </c>
      <c r="D79" s="145">
        <f t="shared" si="18"/>
        <v>0.54</v>
      </c>
      <c r="E79" s="146">
        <f t="shared" si="19"/>
        <v>0.56200000000000006</v>
      </c>
      <c r="F79" s="147">
        <f t="shared" si="20"/>
        <v>15</v>
      </c>
      <c r="G79" s="148">
        <f t="shared" si="21"/>
        <v>20</v>
      </c>
      <c r="H79" s="149">
        <f t="shared" si="22"/>
        <v>30</v>
      </c>
      <c r="I79" s="147">
        <f t="shared" si="23"/>
        <v>22.5</v>
      </c>
      <c r="J79" s="148">
        <f t="shared" si="24"/>
        <v>30</v>
      </c>
      <c r="K79" s="149">
        <f t="shared" si="25"/>
        <v>45</v>
      </c>
      <c r="L79" s="144">
        <f t="shared" si="26"/>
        <v>35</v>
      </c>
    </row>
    <row r="80" spans="1:12" x14ac:dyDescent="0.3">
      <c r="A80" s="26">
        <v>54058</v>
      </c>
      <c r="B80" s="34">
        <v>54239</v>
      </c>
      <c r="C80" s="144">
        <f t="shared" si="17"/>
        <v>10</v>
      </c>
      <c r="D80" s="145">
        <f t="shared" si="18"/>
        <v>0.54</v>
      </c>
      <c r="E80" s="146">
        <f t="shared" si="19"/>
        <v>0.56200000000000006</v>
      </c>
      <c r="F80" s="147">
        <f t="shared" si="20"/>
        <v>15</v>
      </c>
      <c r="G80" s="148">
        <f t="shared" si="21"/>
        <v>20</v>
      </c>
      <c r="H80" s="149">
        <f t="shared" si="22"/>
        <v>30</v>
      </c>
      <c r="I80" s="147">
        <f t="shared" si="23"/>
        <v>22.5</v>
      </c>
      <c r="J80" s="148">
        <f t="shared" si="24"/>
        <v>30</v>
      </c>
      <c r="K80" s="149">
        <f t="shared" si="25"/>
        <v>45</v>
      </c>
      <c r="L80" s="144">
        <f t="shared" si="26"/>
        <v>35</v>
      </c>
    </row>
    <row r="81" spans="1:12" x14ac:dyDescent="0.3">
      <c r="A81" s="26">
        <v>54240</v>
      </c>
      <c r="B81" s="34">
        <v>54423</v>
      </c>
      <c r="C81" s="144">
        <f t="shared" si="17"/>
        <v>10</v>
      </c>
      <c r="D81" s="145">
        <f t="shared" si="18"/>
        <v>0.54</v>
      </c>
      <c r="E81" s="146">
        <f t="shared" si="19"/>
        <v>0.56200000000000006</v>
      </c>
      <c r="F81" s="147">
        <f t="shared" si="20"/>
        <v>15</v>
      </c>
      <c r="G81" s="148">
        <f t="shared" si="21"/>
        <v>20</v>
      </c>
      <c r="H81" s="149">
        <f t="shared" si="22"/>
        <v>30</v>
      </c>
      <c r="I81" s="147">
        <f t="shared" si="23"/>
        <v>22.5</v>
      </c>
      <c r="J81" s="148">
        <f t="shared" si="24"/>
        <v>30</v>
      </c>
      <c r="K81" s="149">
        <f t="shared" si="25"/>
        <v>45</v>
      </c>
      <c r="L81" s="144">
        <f t="shared" si="26"/>
        <v>35</v>
      </c>
    </row>
    <row r="82" spans="1:12" x14ac:dyDescent="0.3">
      <c r="A82" s="26">
        <v>54424</v>
      </c>
      <c r="B82" s="34">
        <v>54604</v>
      </c>
      <c r="C82" s="144">
        <f t="shared" si="17"/>
        <v>10</v>
      </c>
      <c r="D82" s="145">
        <f t="shared" si="18"/>
        <v>0.54</v>
      </c>
      <c r="E82" s="146">
        <f t="shared" si="19"/>
        <v>0.56200000000000006</v>
      </c>
      <c r="F82" s="147">
        <f t="shared" si="20"/>
        <v>15</v>
      </c>
      <c r="G82" s="148">
        <f t="shared" si="21"/>
        <v>20</v>
      </c>
      <c r="H82" s="149">
        <f t="shared" si="22"/>
        <v>30</v>
      </c>
      <c r="I82" s="147">
        <f t="shared" si="23"/>
        <v>22.5</v>
      </c>
      <c r="J82" s="148">
        <f t="shared" si="24"/>
        <v>30</v>
      </c>
      <c r="K82" s="149">
        <f t="shared" si="25"/>
        <v>45</v>
      </c>
      <c r="L82" s="144">
        <f t="shared" si="26"/>
        <v>35</v>
      </c>
    </row>
    <row r="83" spans="1:12" x14ac:dyDescent="0.3">
      <c r="A83" s="26">
        <v>54605</v>
      </c>
      <c r="B83" s="34">
        <v>54788</v>
      </c>
      <c r="C83" s="144">
        <f t="shared" si="17"/>
        <v>10</v>
      </c>
      <c r="D83" s="145">
        <f t="shared" si="18"/>
        <v>0.54</v>
      </c>
      <c r="E83" s="146">
        <f t="shared" si="19"/>
        <v>0.56200000000000006</v>
      </c>
      <c r="F83" s="147">
        <f t="shared" si="20"/>
        <v>15</v>
      </c>
      <c r="G83" s="148">
        <f t="shared" si="21"/>
        <v>20</v>
      </c>
      <c r="H83" s="149">
        <f t="shared" si="22"/>
        <v>30</v>
      </c>
      <c r="I83" s="147">
        <f t="shared" si="23"/>
        <v>22.5</v>
      </c>
      <c r="J83" s="148">
        <f t="shared" si="24"/>
        <v>30</v>
      </c>
      <c r="K83" s="149">
        <f t="shared" si="25"/>
        <v>45</v>
      </c>
      <c r="L83" s="144">
        <f t="shared" si="26"/>
        <v>35</v>
      </c>
    </row>
    <row r="84" spans="1:12" x14ac:dyDescent="0.3">
      <c r="A84" s="134">
        <v>54789</v>
      </c>
      <c r="B84" s="52">
        <v>2958100</v>
      </c>
      <c r="C84" s="144">
        <f t="shared" si="17"/>
        <v>10</v>
      </c>
      <c r="D84" s="145">
        <f t="shared" si="18"/>
        <v>0.54</v>
      </c>
      <c r="E84" s="146">
        <f t="shared" si="19"/>
        <v>0.56200000000000006</v>
      </c>
      <c r="F84" s="147">
        <f t="shared" si="20"/>
        <v>15</v>
      </c>
      <c r="G84" s="148">
        <f t="shared" si="21"/>
        <v>20</v>
      </c>
      <c r="H84" s="149">
        <f t="shared" si="22"/>
        <v>30</v>
      </c>
      <c r="I84" s="147">
        <f t="shared" si="23"/>
        <v>22.5</v>
      </c>
      <c r="J84" s="148">
        <f t="shared" si="24"/>
        <v>30</v>
      </c>
      <c r="K84" s="149">
        <f t="shared" si="25"/>
        <v>45</v>
      </c>
      <c r="L84" s="144">
        <f t="shared" si="26"/>
        <v>35</v>
      </c>
    </row>
    <row r="85" spans="1:12" x14ac:dyDescent="0.3">
      <c r="A85" s="35">
        <v>2958101</v>
      </c>
      <c r="B85" s="36"/>
      <c r="C85" s="51" t="s">
        <v>159</v>
      </c>
      <c r="D85" s="51" t="s">
        <v>159</v>
      </c>
      <c r="E85" s="51" t="s">
        <v>159</v>
      </c>
      <c r="F85" s="51" t="s">
        <v>159</v>
      </c>
      <c r="G85" s="51" t="s">
        <v>159</v>
      </c>
      <c r="H85" s="51" t="s">
        <v>159</v>
      </c>
      <c r="I85" s="51" t="s">
        <v>159</v>
      </c>
      <c r="J85" s="51" t="s">
        <v>159</v>
      </c>
      <c r="K85" s="51" t="s">
        <v>159</v>
      </c>
      <c r="L85" s="51" t="s">
        <v>159</v>
      </c>
    </row>
    <row r="86" spans="1:12" x14ac:dyDescent="0.3">
      <c r="A86" s="26"/>
      <c r="B86" s="34"/>
    </row>
    <row r="87" spans="1:12" x14ac:dyDescent="0.3">
      <c r="A87" s="26"/>
      <c r="B87" s="34"/>
    </row>
    <row r="88" spans="1:12" x14ac:dyDescent="0.3">
      <c r="A88" s="26"/>
      <c r="B88" s="34"/>
    </row>
    <row r="89" spans="1:12" x14ac:dyDescent="0.3">
      <c r="A89" s="26"/>
    </row>
    <row r="90" spans="1:12" x14ac:dyDescent="0.3">
      <c r="A90" s="26"/>
    </row>
    <row r="91" spans="1:12" x14ac:dyDescent="0.3">
      <c r="A91" s="26"/>
    </row>
    <row r="92" spans="1:12" x14ac:dyDescent="0.3">
      <c r="A92" s="26"/>
    </row>
  </sheetData>
  <sheetProtection algorithmName="SHA-512" hashValue="ZNCEI/ZfFHFhJnNeAtcMfrIuEOXN5CuuukLFDGf3YyCspGJMJFkyWpIkJtzYyJ+T120Rd3pmqvZw6TWpH1DqHQ==" saltValue="/lYHyfJaCCekv7FO2JdWUA==" spinCount="100000" sheet="1" objects="1" scenarios="1"/>
  <mergeCells count="3">
    <mergeCell ref="F4:K4"/>
    <mergeCell ref="F5:H5"/>
    <mergeCell ref="I5:K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FAB2-30F3-4D4B-8D0E-9E65CE596BC3}">
  <sheetPr>
    <tabColor rgb="FFFF0000"/>
  </sheetPr>
  <dimension ref="A1:M112"/>
  <sheetViews>
    <sheetView zoomScale="85" zoomScaleNormal="85" workbookViewId="0">
      <selection activeCell="A17" sqref="A17"/>
    </sheetView>
  </sheetViews>
  <sheetFormatPr defaultRowHeight="14.4" x14ac:dyDescent="0.3"/>
  <cols>
    <col min="1" max="1" width="11.77734375" bestFit="1" customWidth="1"/>
    <col min="2" max="2" width="13.33203125" customWidth="1"/>
    <col min="3" max="5" width="12.5546875" customWidth="1"/>
    <col min="6" max="13" width="14.5546875" customWidth="1"/>
  </cols>
  <sheetData>
    <row r="1" spans="1:13" x14ac:dyDescent="0.3">
      <c r="A1" s="75" t="s">
        <v>162</v>
      </c>
    </row>
    <row r="2" spans="1:13" x14ac:dyDescent="0.3">
      <c r="A2" s="75" t="s">
        <v>119</v>
      </c>
      <c r="G2" s="31"/>
      <c r="H2" s="31"/>
    </row>
    <row r="3" spans="1:13" x14ac:dyDescent="0.3">
      <c r="A3" s="76" t="s">
        <v>151</v>
      </c>
    </row>
    <row r="4" spans="1:13" x14ac:dyDescent="0.3">
      <c r="C4" s="53" t="s">
        <v>98</v>
      </c>
      <c r="D4" s="54"/>
      <c r="E4" s="55"/>
      <c r="F4" s="39" t="s">
        <v>93</v>
      </c>
      <c r="G4" s="54"/>
      <c r="H4" s="54"/>
      <c r="I4" s="54"/>
      <c r="J4" s="54"/>
      <c r="K4" s="54"/>
      <c r="L4" s="54"/>
      <c r="M4" s="55"/>
    </row>
    <row r="5" spans="1:13" x14ac:dyDescent="0.3">
      <c r="C5" s="56"/>
      <c r="E5" s="57"/>
      <c r="F5" s="53" t="s">
        <v>150</v>
      </c>
      <c r="G5" s="64">
        <v>0</v>
      </c>
      <c r="H5" s="64">
        <f t="shared" ref="H5:M5" si="0">G6+0.01</f>
        <v>0.01</v>
      </c>
      <c r="I5" s="64">
        <f t="shared" si="0"/>
        <v>1.01</v>
      </c>
      <c r="J5" s="64">
        <f t="shared" si="0"/>
        <v>4.01</v>
      </c>
      <c r="K5" s="64">
        <f t="shared" si="0"/>
        <v>8.01</v>
      </c>
      <c r="L5" s="64">
        <f t="shared" si="0"/>
        <v>12.01</v>
      </c>
      <c r="M5" s="65">
        <f t="shared" si="0"/>
        <v>24.01</v>
      </c>
    </row>
    <row r="6" spans="1:13" x14ac:dyDescent="0.3">
      <c r="A6" t="s">
        <v>20</v>
      </c>
      <c r="B6" t="s">
        <v>21</v>
      </c>
      <c r="C6" s="56" t="s">
        <v>95</v>
      </c>
      <c r="D6" t="s">
        <v>96</v>
      </c>
      <c r="E6" s="57" t="s">
        <v>97</v>
      </c>
      <c r="F6" s="56" t="s">
        <v>22</v>
      </c>
      <c r="G6" s="66">
        <v>0</v>
      </c>
      <c r="H6" s="66">
        <v>1</v>
      </c>
      <c r="I6" s="66">
        <v>4</v>
      </c>
      <c r="J6" s="66">
        <v>8</v>
      </c>
      <c r="K6" s="66">
        <v>12</v>
      </c>
      <c r="L6" s="66">
        <v>24</v>
      </c>
      <c r="M6" s="57"/>
    </row>
    <row r="7" spans="1:13" x14ac:dyDescent="0.3">
      <c r="A7" s="33">
        <f>COLUMN()</f>
        <v>1</v>
      </c>
      <c r="B7" s="33">
        <f>COLUMN()</f>
        <v>2</v>
      </c>
      <c r="C7" s="40">
        <f>COLUMN()</f>
        <v>3</v>
      </c>
      <c r="D7" s="33">
        <f>COLUMN()</f>
        <v>4</v>
      </c>
      <c r="E7" s="41">
        <f>COLUMN()</f>
        <v>5</v>
      </c>
      <c r="F7" s="40">
        <f>COLUMN()</f>
        <v>6</v>
      </c>
      <c r="G7" s="33">
        <f>COLUMN()</f>
        <v>7</v>
      </c>
      <c r="H7" s="33">
        <f>COLUMN()</f>
        <v>8</v>
      </c>
      <c r="I7" s="33">
        <f>COLUMN()</f>
        <v>9</v>
      </c>
      <c r="J7" s="33">
        <f>COLUMN()</f>
        <v>10</v>
      </c>
      <c r="K7" s="33">
        <f>COLUMN()</f>
        <v>11</v>
      </c>
      <c r="L7" s="33">
        <f>COLUMN()</f>
        <v>12</v>
      </c>
      <c r="M7" s="41">
        <f>COLUMN()</f>
        <v>13</v>
      </c>
    </row>
    <row r="8" spans="1:13" x14ac:dyDescent="0.3">
      <c r="A8" s="26">
        <v>36526</v>
      </c>
      <c r="B8" s="26">
        <v>45107</v>
      </c>
      <c r="C8" s="58" t="s">
        <v>152</v>
      </c>
      <c r="D8" s="59" t="s">
        <v>152</v>
      </c>
      <c r="E8" s="60" t="s">
        <v>152</v>
      </c>
      <c r="F8" s="67">
        <v>260</v>
      </c>
      <c r="G8" s="59" t="s">
        <v>152</v>
      </c>
      <c r="H8" s="59" t="s">
        <v>152</v>
      </c>
      <c r="I8" s="59" t="s">
        <v>152</v>
      </c>
      <c r="J8" s="59" t="s">
        <v>152</v>
      </c>
      <c r="K8" s="59" t="s">
        <v>152</v>
      </c>
      <c r="L8" s="59" t="s">
        <v>152</v>
      </c>
      <c r="M8" s="60" t="s">
        <v>152</v>
      </c>
    </row>
    <row r="9" spans="1:13" x14ac:dyDescent="0.3">
      <c r="A9" s="26">
        <v>45108</v>
      </c>
      <c r="B9" s="77">
        <f>A10-1</f>
        <v>2958100</v>
      </c>
      <c r="C9" s="42">
        <v>25</v>
      </c>
      <c r="D9" s="43">
        <v>84</v>
      </c>
      <c r="E9" s="44">
        <v>167</v>
      </c>
      <c r="F9" s="67">
        <v>260</v>
      </c>
      <c r="G9" s="59">
        <f>F9*0</f>
        <v>0</v>
      </c>
      <c r="H9" s="59">
        <f>F9*0.25</f>
        <v>65</v>
      </c>
      <c r="I9" s="59">
        <f>F9*0.5</f>
        <v>130</v>
      </c>
      <c r="J9" s="59">
        <f>F9*1</f>
        <v>260</v>
      </c>
      <c r="K9" s="59">
        <f>F9*1.5</f>
        <v>390</v>
      </c>
      <c r="L9" s="59">
        <f>F9*2</f>
        <v>520</v>
      </c>
      <c r="M9" s="57" t="s">
        <v>100</v>
      </c>
    </row>
    <row r="10" spans="1:13" x14ac:dyDescent="0.3">
      <c r="A10" s="35">
        <v>2958101</v>
      </c>
      <c r="B10" s="36"/>
      <c r="C10" s="61" t="s">
        <v>159</v>
      </c>
      <c r="D10" s="62" t="s">
        <v>159</v>
      </c>
      <c r="E10" s="63" t="s">
        <v>159</v>
      </c>
      <c r="F10" s="61" t="s">
        <v>159</v>
      </c>
      <c r="G10" s="62" t="s">
        <v>159</v>
      </c>
      <c r="H10" s="62" t="s">
        <v>159</v>
      </c>
      <c r="I10" s="62" t="s">
        <v>159</v>
      </c>
      <c r="J10" s="62" t="s">
        <v>159</v>
      </c>
      <c r="K10" s="62" t="s">
        <v>159</v>
      </c>
      <c r="L10" s="62" t="s">
        <v>159</v>
      </c>
      <c r="M10" s="63" t="s">
        <v>159</v>
      </c>
    </row>
    <row r="11" spans="1:13" x14ac:dyDescent="0.3">
      <c r="A11" s="26"/>
      <c r="B11" s="34"/>
    </row>
    <row r="12" spans="1:13" x14ac:dyDescent="0.3">
      <c r="A12" s="26"/>
      <c r="B12" s="34"/>
    </row>
    <row r="13" spans="1:13" x14ac:dyDescent="0.3">
      <c r="A13" s="26"/>
      <c r="B13" s="34"/>
    </row>
    <row r="14" spans="1:13" x14ac:dyDescent="0.3">
      <c r="A14" s="26"/>
    </row>
    <row r="15" spans="1:13" x14ac:dyDescent="0.3">
      <c r="A15" s="26" t="s">
        <v>262</v>
      </c>
    </row>
    <row r="16" spans="1:13" x14ac:dyDescent="0.3">
      <c r="A16" s="21">
        <v>0.25</v>
      </c>
      <c r="D16" t="s">
        <v>163</v>
      </c>
    </row>
    <row r="17" spans="1:1" x14ac:dyDescent="0.3">
      <c r="A17" s="21">
        <v>0.26041666666666702</v>
      </c>
    </row>
    <row r="18" spans="1:1" x14ac:dyDescent="0.3">
      <c r="A18" s="21">
        <v>0.27083333333333298</v>
      </c>
    </row>
    <row r="19" spans="1:1" x14ac:dyDescent="0.3">
      <c r="A19" s="21">
        <v>0.28125</v>
      </c>
    </row>
    <row r="20" spans="1:1" x14ac:dyDescent="0.3">
      <c r="A20" s="21">
        <v>0.29166666666666702</v>
      </c>
    </row>
    <row r="21" spans="1:1" x14ac:dyDescent="0.3">
      <c r="A21" s="21">
        <v>0.30208333333333298</v>
      </c>
    </row>
    <row r="22" spans="1:1" x14ac:dyDescent="0.3">
      <c r="A22" s="21">
        <v>0.3125</v>
      </c>
    </row>
    <row r="23" spans="1:1" x14ac:dyDescent="0.3">
      <c r="A23" s="21">
        <v>0.32291666666666702</v>
      </c>
    </row>
    <row r="24" spans="1:1" x14ac:dyDescent="0.3">
      <c r="A24" s="21">
        <v>0.33333333333333298</v>
      </c>
    </row>
    <row r="25" spans="1:1" x14ac:dyDescent="0.3">
      <c r="A25" s="21">
        <v>0.34375</v>
      </c>
    </row>
    <row r="26" spans="1:1" x14ac:dyDescent="0.3">
      <c r="A26" s="21">
        <v>0.35416666666666702</v>
      </c>
    </row>
    <row r="27" spans="1:1" x14ac:dyDescent="0.3">
      <c r="A27" s="21">
        <v>0.36458333333333298</v>
      </c>
    </row>
    <row r="28" spans="1:1" x14ac:dyDescent="0.3">
      <c r="A28" s="21">
        <v>0.375</v>
      </c>
    </row>
    <row r="29" spans="1:1" x14ac:dyDescent="0.3">
      <c r="A29" s="21">
        <v>0.38541666666666702</v>
      </c>
    </row>
    <row r="30" spans="1:1" x14ac:dyDescent="0.3">
      <c r="A30" s="21">
        <v>0.39583333333333298</v>
      </c>
    </row>
    <row r="31" spans="1:1" x14ac:dyDescent="0.3">
      <c r="A31" s="21">
        <v>0.40625</v>
      </c>
    </row>
    <row r="32" spans="1:1" x14ac:dyDescent="0.3">
      <c r="A32" s="21">
        <v>0.41666666666666702</v>
      </c>
    </row>
    <row r="33" spans="1:1" x14ac:dyDescent="0.3">
      <c r="A33" s="21">
        <v>0.42708333333333298</v>
      </c>
    </row>
    <row r="34" spans="1:1" x14ac:dyDescent="0.3">
      <c r="A34" s="21">
        <v>0.4375</v>
      </c>
    </row>
    <row r="35" spans="1:1" x14ac:dyDescent="0.3">
      <c r="A35" s="21">
        <v>0.44791666666666702</v>
      </c>
    </row>
    <row r="36" spans="1:1" x14ac:dyDescent="0.3">
      <c r="A36" s="21">
        <v>0.45833333333333298</v>
      </c>
    </row>
    <row r="37" spans="1:1" x14ac:dyDescent="0.3">
      <c r="A37" s="21">
        <v>0.46875</v>
      </c>
    </row>
    <row r="38" spans="1:1" x14ac:dyDescent="0.3">
      <c r="A38" s="21">
        <v>0.47916666666666702</v>
      </c>
    </row>
    <row r="39" spans="1:1" x14ac:dyDescent="0.3">
      <c r="A39" s="21">
        <v>0.48958333333333298</v>
      </c>
    </row>
    <row r="40" spans="1:1" x14ac:dyDescent="0.3">
      <c r="A40" s="21">
        <v>0.5</v>
      </c>
    </row>
    <row r="41" spans="1:1" x14ac:dyDescent="0.3">
      <c r="A41" s="21">
        <v>0.51041666666666696</v>
      </c>
    </row>
    <row r="42" spans="1:1" x14ac:dyDescent="0.3">
      <c r="A42" s="21">
        <v>0.52083333333333304</v>
      </c>
    </row>
    <row r="43" spans="1:1" x14ac:dyDescent="0.3">
      <c r="A43" s="21">
        <v>0.53125</v>
      </c>
    </row>
    <row r="44" spans="1:1" x14ac:dyDescent="0.3">
      <c r="A44" s="21">
        <v>0.54166666666666696</v>
      </c>
    </row>
    <row r="45" spans="1:1" x14ac:dyDescent="0.3">
      <c r="A45" s="21">
        <v>0.55208333333333304</v>
      </c>
    </row>
    <row r="46" spans="1:1" x14ac:dyDescent="0.3">
      <c r="A46" s="21">
        <v>0.5625</v>
      </c>
    </row>
    <row r="47" spans="1:1" x14ac:dyDescent="0.3">
      <c r="A47" s="21">
        <v>0.57291666666666696</v>
      </c>
    </row>
    <row r="48" spans="1:1" x14ac:dyDescent="0.3">
      <c r="A48" s="21">
        <v>0.58333333333333304</v>
      </c>
    </row>
    <row r="49" spans="1:1" x14ac:dyDescent="0.3">
      <c r="A49" s="21">
        <v>0.59375</v>
      </c>
    </row>
    <row r="50" spans="1:1" x14ac:dyDescent="0.3">
      <c r="A50" s="21">
        <v>0.60416666666666696</v>
      </c>
    </row>
    <row r="51" spans="1:1" x14ac:dyDescent="0.3">
      <c r="A51" s="21">
        <v>0.61458333333333304</v>
      </c>
    </row>
    <row r="52" spans="1:1" x14ac:dyDescent="0.3">
      <c r="A52" s="21">
        <v>0.625</v>
      </c>
    </row>
    <row r="53" spans="1:1" x14ac:dyDescent="0.3">
      <c r="A53" s="21">
        <v>0.63541666666666696</v>
      </c>
    </row>
    <row r="54" spans="1:1" x14ac:dyDescent="0.3">
      <c r="A54" s="21">
        <v>0.64583333333333304</v>
      </c>
    </row>
    <row r="55" spans="1:1" x14ac:dyDescent="0.3">
      <c r="A55" s="21">
        <v>0.65625</v>
      </c>
    </row>
    <row r="56" spans="1:1" x14ac:dyDescent="0.3">
      <c r="A56" s="21">
        <v>0.66666666666666696</v>
      </c>
    </row>
    <row r="57" spans="1:1" x14ac:dyDescent="0.3">
      <c r="A57" s="21">
        <v>0.67708333333333304</v>
      </c>
    </row>
    <row r="58" spans="1:1" x14ac:dyDescent="0.3">
      <c r="A58" s="21">
        <v>0.6875</v>
      </c>
    </row>
    <row r="59" spans="1:1" x14ac:dyDescent="0.3">
      <c r="A59" s="21">
        <v>0.69791666666666696</v>
      </c>
    </row>
    <row r="60" spans="1:1" x14ac:dyDescent="0.3">
      <c r="A60" s="21">
        <v>0.70833333333333304</v>
      </c>
    </row>
    <row r="61" spans="1:1" x14ac:dyDescent="0.3">
      <c r="A61" s="21">
        <v>0.71875</v>
      </c>
    </row>
    <row r="62" spans="1:1" x14ac:dyDescent="0.3">
      <c r="A62" s="21">
        <v>0.72916666666666696</v>
      </c>
    </row>
    <row r="63" spans="1:1" x14ac:dyDescent="0.3">
      <c r="A63" s="21">
        <v>0.73958333333333304</v>
      </c>
    </row>
    <row r="64" spans="1:1" x14ac:dyDescent="0.3">
      <c r="A64" s="21">
        <v>0.75</v>
      </c>
    </row>
    <row r="65" spans="1:1" x14ac:dyDescent="0.3">
      <c r="A65" s="21">
        <v>0.76041666666666696</v>
      </c>
    </row>
    <row r="66" spans="1:1" x14ac:dyDescent="0.3">
      <c r="A66" s="21">
        <v>0.77083333333333304</v>
      </c>
    </row>
    <row r="67" spans="1:1" x14ac:dyDescent="0.3">
      <c r="A67" s="21">
        <v>0.78125</v>
      </c>
    </row>
    <row r="68" spans="1:1" x14ac:dyDescent="0.3">
      <c r="A68" s="21">
        <v>0.79166666666666696</v>
      </c>
    </row>
    <row r="69" spans="1:1" x14ac:dyDescent="0.3">
      <c r="A69" s="21">
        <v>0.80208333333333304</v>
      </c>
    </row>
    <row r="70" spans="1:1" x14ac:dyDescent="0.3">
      <c r="A70" s="21">
        <v>0.8125</v>
      </c>
    </row>
    <row r="71" spans="1:1" x14ac:dyDescent="0.3">
      <c r="A71" s="21">
        <v>0.82291666666666696</v>
      </c>
    </row>
    <row r="72" spans="1:1" x14ac:dyDescent="0.3">
      <c r="A72" s="21">
        <v>0.83333333333333304</v>
      </c>
    </row>
    <row r="73" spans="1:1" x14ac:dyDescent="0.3">
      <c r="A73" s="21">
        <v>0.84375</v>
      </c>
    </row>
    <row r="74" spans="1:1" x14ac:dyDescent="0.3">
      <c r="A74" s="21">
        <v>0.85416666666666696</v>
      </c>
    </row>
    <row r="75" spans="1:1" x14ac:dyDescent="0.3">
      <c r="A75" s="21">
        <v>0.86458333333333304</v>
      </c>
    </row>
    <row r="76" spans="1:1" x14ac:dyDescent="0.3">
      <c r="A76" s="21">
        <v>0.875</v>
      </c>
    </row>
    <row r="77" spans="1:1" x14ac:dyDescent="0.3">
      <c r="A77" s="21">
        <v>0.88541666666666696</v>
      </c>
    </row>
    <row r="78" spans="1:1" x14ac:dyDescent="0.3">
      <c r="A78" s="21">
        <v>0.89583333333333304</v>
      </c>
    </row>
    <row r="79" spans="1:1" x14ac:dyDescent="0.3">
      <c r="A79" s="21">
        <v>0.90625</v>
      </c>
    </row>
    <row r="80" spans="1:1" x14ac:dyDescent="0.3">
      <c r="A80" s="21">
        <v>0.91666666666666696</v>
      </c>
    </row>
    <row r="81" spans="1:1" x14ac:dyDescent="0.3">
      <c r="A81" s="21">
        <v>0.92708333333333304</v>
      </c>
    </row>
    <row r="82" spans="1:1" x14ac:dyDescent="0.3">
      <c r="A82" s="21">
        <v>0.9375</v>
      </c>
    </row>
    <row r="83" spans="1:1" x14ac:dyDescent="0.3">
      <c r="A83" s="21">
        <v>0.94791666666666696</v>
      </c>
    </row>
    <row r="84" spans="1:1" x14ac:dyDescent="0.3">
      <c r="A84" s="21">
        <v>0.95833333333333304</v>
      </c>
    </row>
    <row r="85" spans="1:1" x14ac:dyDescent="0.3">
      <c r="A85" s="21">
        <v>0.96875</v>
      </c>
    </row>
    <row r="86" spans="1:1" x14ac:dyDescent="0.3">
      <c r="A86" s="21">
        <v>0.97916666666666696</v>
      </c>
    </row>
    <row r="87" spans="1:1" x14ac:dyDescent="0.3">
      <c r="A87" s="21">
        <v>0.98958333333333304</v>
      </c>
    </row>
    <row r="88" spans="1:1" x14ac:dyDescent="0.3">
      <c r="A88" s="21">
        <v>0.99930555555555556</v>
      </c>
    </row>
    <row r="89" spans="1:1" x14ac:dyDescent="0.3">
      <c r="A89" s="21">
        <v>1.1574074074074073E-5</v>
      </c>
    </row>
    <row r="90" spans="1:1" x14ac:dyDescent="0.3">
      <c r="A90" s="21">
        <v>1.0416666666666666E-2</v>
      </c>
    </row>
    <row r="91" spans="1:1" x14ac:dyDescent="0.3">
      <c r="A91" s="21">
        <v>2.0833333333333332E-2</v>
      </c>
    </row>
    <row r="92" spans="1:1" x14ac:dyDescent="0.3">
      <c r="A92" s="21">
        <v>3.125E-2</v>
      </c>
    </row>
    <row r="93" spans="1:1" x14ac:dyDescent="0.3">
      <c r="A93" s="21">
        <v>4.1666666666666664E-2</v>
      </c>
    </row>
    <row r="94" spans="1:1" x14ac:dyDescent="0.3">
      <c r="A94" s="21">
        <v>5.2083333333333301E-2</v>
      </c>
    </row>
    <row r="95" spans="1:1" x14ac:dyDescent="0.3">
      <c r="A95" s="21">
        <v>6.25E-2</v>
      </c>
    </row>
    <row r="96" spans="1:1" x14ac:dyDescent="0.3">
      <c r="A96" s="21">
        <v>7.2916666666666699E-2</v>
      </c>
    </row>
    <row r="97" spans="1:1" x14ac:dyDescent="0.3">
      <c r="A97" s="21">
        <v>8.3333333333333301E-2</v>
      </c>
    </row>
    <row r="98" spans="1:1" x14ac:dyDescent="0.3">
      <c r="A98" s="21">
        <v>9.375E-2</v>
      </c>
    </row>
    <row r="99" spans="1:1" x14ac:dyDescent="0.3">
      <c r="A99" s="21">
        <v>0.104166666666667</v>
      </c>
    </row>
    <row r="100" spans="1:1" x14ac:dyDescent="0.3">
      <c r="A100" s="21">
        <v>0.114583333333333</v>
      </c>
    </row>
    <row r="101" spans="1:1" x14ac:dyDescent="0.3">
      <c r="A101" s="21">
        <v>0.125</v>
      </c>
    </row>
    <row r="102" spans="1:1" x14ac:dyDescent="0.3">
      <c r="A102" s="21">
        <v>0.13541666666666699</v>
      </c>
    </row>
    <row r="103" spans="1:1" x14ac:dyDescent="0.3">
      <c r="A103" s="21">
        <v>0.14583333333333301</v>
      </c>
    </row>
    <row r="104" spans="1:1" x14ac:dyDescent="0.3">
      <c r="A104" s="21">
        <v>0.15625</v>
      </c>
    </row>
    <row r="105" spans="1:1" x14ac:dyDescent="0.3">
      <c r="A105" s="21">
        <v>0.16666666666666699</v>
      </c>
    </row>
    <row r="106" spans="1:1" x14ac:dyDescent="0.3">
      <c r="A106" s="21">
        <v>0.17708333333333301</v>
      </c>
    </row>
    <row r="107" spans="1:1" x14ac:dyDescent="0.3">
      <c r="A107" s="21">
        <v>0.1875</v>
      </c>
    </row>
    <row r="108" spans="1:1" x14ac:dyDescent="0.3">
      <c r="A108" s="21">
        <v>0.19791666666666699</v>
      </c>
    </row>
    <row r="109" spans="1:1" x14ac:dyDescent="0.3">
      <c r="A109" s="21">
        <v>0.20833333333333301</v>
      </c>
    </row>
    <row r="110" spans="1:1" x14ac:dyDescent="0.3">
      <c r="A110" s="21">
        <v>0.21875</v>
      </c>
    </row>
    <row r="111" spans="1:1" x14ac:dyDescent="0.3">
      <c r="A111" s="21">
        <v>0.22916666666666699</v>
      </c>
    </row>
    <row r="112" spans="1:1" x14ac:dyDescent="0.3">
      <c r="A112" s="21">
        <v>0.23958333333333301</v>
      </c>
    </row>
  </sheetData>
  <sheetProtection algorithmName="SHA-512" hashValue="ugT++RJdLqauD4h3Umo12esZa+fKFyHIeZh2Nk+8zS8RC0cE+jQg4v/Swy+emLW9MtMAi8epTUQ+fC6niZFaIg==" saltValue="RZRFbINk4HVI1I1U3gEA+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Form1</vt:lpstr>
      <vt:lpstr>Form2</vt:lpstr>
      <vt:lpstr>Guide</vt:lpstr>
      <vt:lpstr>Example</vt:lpstr>
      <vt:lpstr>Version</vt:lpstr>
      <vt:lpstr>Lists</vt:lpstr>
      <vt:lpstr>Rates-Exp</vt:lpstr>
      <vt:lpstr>Rates-Time</vt:lpstr>
      <vt:lpstr>ACTIVITY</vt:lpstr>
      <vt:lpstr>Department</vt:lpstr>
      <vt:lpstr>Example!Print_Area</vt:lpstr>
      <vt:lpstr>Form1!Print_Area</vt:lpstr>
      <vt:lpstr>Form2!Print_Area</vt:lpstr>
      <vt:lpstr>PURPOSE</vt:lpstr>
      <vt:lpstr>Staff_Activity</vt:lpstr>
      <vt:lpstr>TIME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dc:creator>
  <cp:lastModifiedBy>Catherine Vu</cp:lastModifiedBy>
  <cp:lastPrinted>2024-06-13T16:38:37Z</cp:lastPrinted>
  <dcterms:created xsi:type="dcterms:W3CDTF">2013-05-28T02:34:17Z</dcterms:created>
  <dcterms:modified xsi:type="dcterms:W3CDTF">2025-06-23T21:39:04Z</dcterms:modified>
</cp:coreProperties>
</file>